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2435" activeTab="0"/>
  </bookViews>
  <sheets>
    <sheet name="INSTRUCTIONS" sheetId="14" r:id="rId1"/>
    <sheet name="SOMM PRÉS" sheetId="9" r:id="rId2"/>
    <sheet name="Sommaire" sheetId="1" r:id="rId3"/>
    <sheet name="RH et taux" sheetId="13" r:id="rId4"/>
    <sheet name="Fourn contr" sheetId="15" r:id="rId5"/>
  </sheets>
  <definedNames>
    <definedName name="fournitures">'Fourn contr'!$A$18:$Q$244</definedName>
    <definedName name="salaires">'RH et taux'!$A$6:$AE$339</definedName>
    <definedName name="_xlnm.Print_Area" localSheetId="4">'Fourn contr'!$B$5:$Q$244</definedName>
    <definedName name="_xlnm.Print_Area" localSheetId="3">'RH et taux'!$B$4:$AE$339</definedName>
    <definedName name="_xlnm.Print_Area" localSheetId="2">'Sommaire'!$B$1:$AC$213</definedName>
    <definedName name="_xlnm.Print_Titles" localSheetId="0">'INSTRUCTIONS'!$1:$2</definedName>
    <definedName name="_xlnm.Print_Titles" localSheetId="2">'Sommaire'!$5:$19</definedName>
    <definedName name="_xlnm.Print_Titles" localSheetId="3">'RH et taux'!$6:$12</definedName>
    <definedName name="_xlnm.Print_Titles" localSheetId="4">'Fourn contr'!$5:$6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http://schemas.openxmlformats.org/spreadsheetml/2006/main" id="1" keepAlive="1" name="Connexion" type="5" refreshedVersion="5">
    <dbPr connection="Provider=MSOLAP.4;Integrated Security=SSPI;Persist Security Info=True;Initial Catalog=dm4301_elgi01;Data Source=CH06CHUM00055;MDX Compatibility=1;Safety Options=2;MDX Missing Member Mode=Error" command="GRI" commandType="1"/>
    <olapPr rowDrillCount="1000" serverFill="0" serverNumberFormat="0" serverFont="0" serverFontColor="0"/>
  </connection>
</connections>
</file>

<file path=xl/sharedStrings.xml><?xml version="1.0" encoding="utf-8"?>
<sst xmlns="http://schemas.openxmlformats.org/spreadsheetml/2006/main" count="710" uniqueCount="202">
  <si>
    <t>Investissements</t>
  </si>
  <si>
    <t>Mobilier</t>
  </si>
  <si>
    <t>Aménagement locaux</t>
  </si>
  <si>
    <t>Développement système informatique centre d'appels</t>
  </si>
  <si>
    <t>ETC</t>
  </si>
  <si>
    <t>Montant</t>
  </si>
  <si>
    <t>Sources / Hypothèses</t>
  </si>
  <si>
    <t>GRAND TOTAL</t>
  </si>
  <si>
    <t>Total</t>
  </si>
  <si>
    <t>Informatique (commutateurs, ordinateurs, grand écran, etc.)</t>
  </si>
  <si>
    <t>Moniteurs</t>
  </si>
  <si>
    <t>SOUS-TOTAL INVESTISSEMENTS</t>
  </si>
  <si>
    <t>Nombre ETC</t>
  </si>
  <si>
    <t>COÛTS CHUM</t>
  </si>
  <si>
    <t>INVESTISSEMENTS</t>
  </si>
  <si>
    <t>GRAND TOTAL - CHUM</t>
  </si>
  <si>
    <t>PLAN D'AFFAIRE PRÉLIMINAIRE</t>
  </si>
  <si>
    <t>MODÈLE FINANCIER</t>
  </si>
  <si>
    <t>CHUM</t>
  </si>
  <si>
    <t>TOTAL CHUM</t>
  </si>
  <si>
    <t>Développement module intelligence d'affaire</t>
  </si>
  <si>
    <t>Indexation annuelle</t>
  </si>
  <si>
    <t>Téléphonie (téléphones, standards, casques écoute, etc.)</t>
  </si>
  <si>
    <t>Serveur dédié</t>
  </si>
  <si>
    <t>PROJET</t>
  </si>
  <si>
    <t>DIRECTION</t>
  </si>
  <si>
    <t>SPÉCIALITÉ</t>
  </si>
  <si>
    <t>ANNÉE 0</t>
  </si>
  <si>
    <t>ANNÉE 1</t>
  </si>
  <si>
    <t>ANNÉE 2</t>
  </si>
  <si>
    <t>ANNÉE 3</t>
  </si>
  <si>
    <t>ANNÉE 4</t>
  </si>
  <si>
    <t>ANNÉE 5</t>
  </si>
  <si>
    <t>ANNÉE 6</t>
  </si>
  <si>
    <t>ANNÉE 7</t>
  </si>
  <si>
    <t>ANNÉE 8</t>
  </si>
  <si>
    <t>ANNÉE 9</t>
  </si>
  <si>
    <t>ANNÉE 10</t>
  </si>
  <si>
    <t>DONNÉES OPÉRATIONNELLES</t>
  </si>
  <si>
    <t>VOLUMES</t>
  </si>
  <si>
    <t>Nombre équipements</t>
  </si>
  <si>
    <t>EXERCICE FINANCIER</t>
  </si>
  <si>
    <t>TOTAL
DURÉE</t>
  </si>
  <si>
    <t>Autres (préciser)</t>
  </si>
  <si>
    <t>Soins et services</t>
  </si>
  <si>
    <t>Main d'œuvre</t>
  </si>
  <si>
    <t>Gestionnaires</t>
  </si>
  <si>
    <t>Personnel administratif</t>
  </si>
  <si>
    <t>Personnel médical</t>
  </si>
  <si>
    <t>Personnel professionnel</t>
  </si>
  <si>
    <t>Fournitures</t>
  </si>
  <si>
    <t>Médicales et chirurgicales</t>
  </si>
  <si>
    <t>Administratives</t>
  </si>
  <si>
    <t>Personnel de soutien (entretien, hygiène, etc)</t>
  </si>
  <si>
    <t>Contrats</t>
  </si>
  <si>
    <t>Entretien et maintenance</t>
  </si>
  <si>
    <t>Soutien (entretien, hygiène, énergie, etc.)</t>
  </si>
  <si>
    <t>Services achetés</t>
  </si>
  <si>
    <t>Main-d'œuvre indépendante</t>
  </si>
  <si>
    <t>Contingence</t>
  </si>
  <si>
    <t>Enseignement</t>
  </si>
  <si>
    <t>Gestion</t>
  </si>
  <si>
    <t>Innovation</t>
  </si>
  <si>
    <t>Partenariat</t>
  </si>
  <si>
    <t>OPÉRATION SERGIP</t>
  </si>
  <si>
    <t>OPÉRATION - SOINS ET SERVICES</t>
  </si>
  <si>
    <t>OPÉRATION - ENSEIGNEMENT</t>
  </si>
  <si>
    <t>OPÉRATION - RECHERCHE</t>
  </si>
  <si>
    <t>OPÉRATION - GESTION</t>
  </si>
  <si>
    <t>OPÉRATION - INNOVATION</t>
  </si>
  <si>
    <t>OPÉRATION - PARTENARIAT</t>
  </si>
  <si>
    <t>Recherche</t>
  </si>
  <si>
    <t>AUTRES COMPOSANTES DE COÛTS</t>
  </si>
  <si>
    <t>AAA</t>
  </si>
  <si>
    <t>BBB</t>
  </si>
  <si>
    <t>CCC</t>
  </si>
  <si>
    <t>ANNÉES</t>
  </si>
  <si>
    <t>VOLUME D'ACTIVITÉ</t>
  </si>
  <si>
    <t>COÛT PAR VOLUME D'ACTIVITÉ</t>
  </si>
  <si>
    <t>COÛT PAR VOLUME</t>
  </si>
  <si>
    <t>RETOUR SUR INVESTISSEMENT</t>
  </si>
  <si>
    <t>Hospitalisations évitées</t>
  </si>
  <si>
    <t>Diminution de la durée de séjour</t>
  </si>
  <si>
    <t>Réduction de personnel</t>
  </si>
  <si>
    <t>Réduction d'utilisation de fournitures</t>
  </si>
  <si>
    <t>Augmentation de production (volume ou pourcentage)</t>
  </si>
  <si>
    <t>Diminution de visites à l'urgence</t>
  </si>
  <si>
    <t>HYPOTHÈSES À DÉVELOPPER</t>
  </si>
  <si>
    <t>Diminution de volume non pertinent</t>
  </si>
  <si>
    <t>Diminution de réadmissions (Qualité)</t>
  </si>
  <si>
    <t>Diminution de visites ou consultations</t>
  </si>
  <si>
    <t>Indexation</t>
  </si>
  <si>
    <t>Équipements</t>
  </si>
  <si>
    <t>Accessoires</t>
  </si>
  <si>
    <t>Taux</t>
  </si>
  <si>
    <t>HT/ann</t>
  </si>
  <si>
    <t>Total/ETC</t>
  </si>
  <si>
    <t>Classe</t>
  </si>
  <si>
    <t>AS+CS moyen</t>
  </si>
  <si>
    <t>Infirmière clinicienne</t>
  </si>
  <si>
    <t>Infirmière</t>
  </si>
  <si>
    <t>Infirmière auxiliaire</t>
  </si>
  <si>
    <t>Infirmière praticienne</t>
  </si>
  <si>
    <t>Travailleur social</t>
  </si>
  <si>
    <t>Psychologue</t>
  </si>
  <si>
    <t>Esrothérapeute</t>
  </si>
  <si>
    <t>AA1</t>
  </si>
  <si>
    <t>AA2</t>
  </si>
  <si>
    <t>AA3</t>
  </si>
  <si>
    <t>Préposé bénéficiaire</t>
  </si>
  <si>
    <t>Maintenance</t>
  </si>
  <si>
    <t>Hygiène</t>
  </si>
  <si>
    <t>Alimentation</t>
  </si>
  <si>
    <t>Infirmière assistance chef</t>
  </si>
  <si>
    <t>Nb ETC</t>
  </si>
  <si>
    <t>Physiothérapeute</t>
  </si>
  <si>
    <t>Technologue Imagerie</t>
  </si>
  <si>
    <t>AA4</t>
  </si>
  <si>
    <t>A</t>
  </si>
  <si>
    <t>C</t>
  </si>
  <si>
    <t>E</t>
  </si>
  <si>
    <t>Année 1</t>
  </si>
  <si>
    <t>Année 2</t>
  </si>
  <si>
    <t>Année 3</t>
  </si>
  <si>
    <t>Année 4</t>
  </si>
  <si>
    <t>Année 5</t>
  </si>
  <si>
    <t>Année 6</t>
  </si>
  <si>
    <t>Année 7</t>
  </si>
  <si>
    <t>Année 8</t>
  </si>
  <si>
    <t>Année 9</t>
  </si>
  <si>
    <t>Année 10</t>
  </si>
  <si>
    <t>Année 0</t>
  </si>
  <si>
    <t>Calcul des ETC et salaires</t>
  </si>
  <si>
    <t>Personnel clinique (échelon 2/3)</t>
  </si>
  <si>
    <t>PRÉVISION VOLUMES</t>
  </si>
  <si>
    <t>INSTRUCTIONS</t>
  </si>
  <si>
    <t>MODÈLE FINANCIER - PROJETS DE DÉVELOPPEMENT SERGIP</t>
  </si>
  <si>
    <t>Le gabarit de modèle financier sert à évaluer les investissements et les coûts d'opération de tout projet SERGIP</t>
  </si>
  <si>
    <t>Le modèle nécessite la détermination de certaines informations permettant d'évaluer les ressources nécessaires à la bonne marche du projet.</t>
  </si>
  <si>
    <t>Au plan des coûts d'opération, le modèle permet le calcul des coûts pour chaque composante SERGIP, autant pour les ressources humaines, les fournitures et les contrats de maintenance</t>
  </si>
  <si>
    <t>NUMÉRO DE PROJET</t>
  </si>
  <si>
    <t>NO DE PROJET</t>
  </si>
  <si>
    <t>Numérotation déterminée par l'équipe SERGIP</t>
  </si>
  <si>
    <t>Nom du projet</t>
  </si>
  <si>
    <t>Fournir un nom significatif au projet</t>
  </si>
  <si>
    <t>Direction</t>
  </si>
  <si>
    <t>Direction du CHUM responsable du projet</t>
  </si>
  <si>
    <t>Spécialité</t>
  </si>
  <si>
    <t>Secteur d'activité ou spécialité concernée par le projet</t>
  </si>
  <si>
    <t>Indiquer le taux d'indexation auxquels seront soumis les dépenses dans les années futures</t>
  </si>
  <si>
    <t>Exercice financier</t>
  </si>
  <si>
    <t>Indiquer dans quel exercice financier débutera le projet. Si l'information est inconnue, laisser en blanc</t>
  </si>
  <si>
    <t>Volumes</t>
  </si>
  <si>
    <t>Indiquer les volumes d'activité potentiels prévus pour le projet, lorsque l'information est pertinente et pouvant servir à calculer un coût unitaire</t>
  </si>
  <si>
    <t>Nombre de ETC</t>
  </si>
  <si>
    <t>Le nombre d'ETC de chaque année résulte de l'addition des ETC inscrits dans chaque composante SERGIP. Calcul automatique</t>
  </si>
  <si>
    <t>Nombre d'équipements</t>
  </si>
  <si>
    <t>Indiquer le nombre des équipements principaux, lorsque pertinents</t>
  </si>
  <si>
    <t>Indiquer toute autre information pertinente à mentionner</t>
  </si>
  <si>
    <t>Pour compléter cette section, nous suggérons de créer un onglet particulier ou l'information détaillée sera inscrite relative à la nature des équipements, leur nombre, leur coût en dollars d'origine, le taux de change utilisé, le coût en dollars canadien, la durée de vie de l'équipement</t>
  </si>
  <si>
    <t>Durée du projet</t>
  </si>
  <si>
    <t>Le modèle permet de calculer un projet sur une durée de 10 ans, mais toute autre durée inférieur à 10 ans peut être considérée</t>
  </si>
  <si>
    <t>Selon l'information cumulée dans l'onglet spécifique, rapporter les montants d'acquisition dans les années de destination.</t>
  </si>
  <si>
    <t>Si un équipement a une durée de vie inférieure à la durée du projet, inscrire un renouvellement ou un remplacement dans l'année concernée</t>
  </si>
  <si>
    <t>Pour la main-d'œuvre, un onglet spécifique a été créé avec de l'information sur les classes salariales, les taux annuels ou horaires, les avantages et charges sociales et le nombre d'ETC à prévoir pour chaque année du projet</t>
  </si>
  <si>
    <t>En cas de besoin, vous pouvez remplacer un titre d'emploi par un autre, en vous assurant de modifier le taux horaire et le nombre d'heures annuelles. Les calculs se feront automatiquement</t>
  </si>
  <si>
    <t>Pour la main d'œuvre indépendante, n'ayant pas de données sources fiables, créez un onglet distinct pour l'estimation des ETC et des coûts, et venez les rapporter sur le tableau de la main-d'œuvre</t>
  </si>
  <si>
    <t>Toute l'information de la main-d'œuvre sera reportée directement sur le modèle financier</t>
  </si>
  <si>
    <t>Fournitures et contrats</t>
  </si>
  <si>
    <t>SOINS ET SERVICES</t>
  </si>
  <si>
    <t>Entretien</t>
  </si>
  <si>
    <t>Énergie</t>
  </si>
  <si>
    <t>Rénovation</t>
  </si>
  <si>
    <t>TOTAL</t>
  </si>
  <si>
    <t>Équipement 1</t>
  </si>
  <si>
    <t>Équipement 2</t>
  </si>
  <si>
    <t>Équipement 3</t>
  </si>
  <si>
    <t>Équipement 4</t>
  </si>
  <si>
    <t>Équipement 5</t>
  </si>
  <si>
    <t>ENSEIGNEMENT</t>
  </si>
  <si>
    <t>RECHERCHE</t>
  </si>
  <si>
    <t>GESTION</t>
  </si>
  <si>
    <t>INNOVATION</t>
  </si>
  <si>
    <t>PARTENARIAT</t>
  </si>
  <si>
    <t>Tout comme pour la main-d'œuvre, nous avons créé un onglet spécifique permettant de préciser les fournitures, les contrats pour chaque volet SERGIP et chaque année du projet.</t>
  </si>
  <si>
    <t>Contingences</t>
  </si>
  <si>
    <t>Comme tout projet possède une certaine imprécision, vous pouvez déterminer un pourcentage de contingence à ajouter aux coûts. Les calculs se font automatiquement</t>
  </si>
  <si>
    <t>Taxes de ventes</t>
  </si>
  <si>
    <t>Généralement, les estimés de coûts des achats n'incluent pas les taxes de ventes. Le système ajoutera les taxes, nettes de la récupération applicable au réseau de la santé</t>
  </si>
  <si>
    <t>Taxes de ventes nettes</t>
  </si>
  <si>
    <t>Les reports se font automatiquement sur le modèle principal</t>
  </si>
  <si>
    <t>En terme de structure, le gabarit permet d'identifier les coûts des équipements, des ressources informationnelles et de communication ainsi que logicielles</t>
  </si>
  <si>
    <t>Pour compléter le gabarit, les cellules en vert sont non verrouillées</t>
  </si>
  <si>
    <t>VOLUMES D'ACTIVITÉ</t>
  </si>
  <si>
    <t>Nombre de cas</t>
  </si>
  <si>
    <t>Équipement</t>
  </si>
  <si>
    <t>Nombre de cas par année</t>
  </si>
  <si>
    <t>Taux de change</t>
  </si>
  <si>
    <t>HYPOTHÈSES</t>
  </si>
  <si>
    <t>ABC</t>
  </si>
  <si>
    <t>DEF</t>
  </si>
  <si>
    <t>GHI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</si>
</sst>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 #,##0_)\ &quot;$&quot;_ ;_ * \(#,##0\)\ &quot;$&quot;_ ;_ * &quot;-&quot;_)\ &quot;$&quot;_ ;_ @_ "/>
    <numFmt numFmtId="44" formatCode="_ * #,##0.00_)\ &quot;$&quot;_ ;_ * \(#,##0.00\)\ &quot;$&quot;_ ;_ * &quot;-&quot;??_)\ &quot;$&quot;_ ;_ @_ "/>
    <numFmt numFmtId="43" formatCode="_ * #,##0.00_)\ _$_ ;_ * \(#,##0.00\)\ _$_ ;_ * &quot;-&quot;??_)\ _$_ ;_ @_ "/>
    <numFmt numFmtId="164" formatCode="#,##0\ &quot;$&quot;"/>
    <numFmt numFmtId="165" formatCode="_ * #,##0_)\ &quot;$&quot;_ ;_ * \(#,##0\)\ &quot;$&quot;_ ;_ * &quot;-&quot;??_)\ &quot;$&quot;_ ;_ @_ "/>
    <numFmt numFmtId="166" formatCode="_ * #,##0_)\ _$_ ;_ * \(#,##0\)\ _$_ ;_ * &quot;-&quot;??_)\ _$_ ;_ @_ "/>
  </numFmts>
  <fonts count="6">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i/>
      <sz val="11"/>
      <color theme="1"/>
      <name val="Calibri"/>
      <family val="2"/>
      <scheme val="minor"/>
    </font>
    <font>
      <sz val="8"/>
      <color rgb="FF000000"/>
      <name val="Arial"/>
      <family val="2"/>
    </font>
  </fonts>
  <fills count="7">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1"/>
        <bgColor indexed="64"/>
      </patternFill>
    </fill>
    <fill>
      <patternFill patternType="solid">
        <fgColor indexed="42"/>
        <bgColor indexed="64"/>
      </patternFill>
    </fill>
    <fill>
      <patternFill patternType="solid">
        <fgColor rgb="FFCCFFCC"/>
        <bgColor indexed="64"/>
      </patternFill>
    </fill>
  </fills>
  <borders count="26">
    <border>
      <left/>
      <right/>
      <top/>
      <bottom/>
      <diagonal/>
    </border>
    <border>
      <left/>
      <right style="thin"/>
      <top/>
      <bottom/>
    </border>
    <border>
      <left/>
      <right style="thin"/>
      <top/>
      <bottom style="thin"/>
    </border>
    <border>
      <left style="thin"/>
      <right style="thin"/>
      <top/>
      <bottom/>
    </border>
    <border>
      <left style="thin"/>
      <right style="thin"/>
      <top/>
      <bottom style="thin"/>
    </border>
    <border>
      <left/>
      <right style="thin"/>
      <top style="thin"/>
      <bottom/>
    </border>
    <border>
      <left style="thin"/>
      <right/>
      <top style="thin"/>
      <bottom style="thin"/>
    </border>
    <border>
      <left/>
      <right style="thin"/>
      <top style="thin"/>
      <bottom style="thin"/>
    </border>
    <border>
      <left style="thin"/>
      <right/>
      <top style="thin"/>
      <bottom/>
    </border>
    <border>
      <left style="thin"/>
      <right style="thin"/>
      <top style="thin"/>
      <bottom style="thin"/>
    </border>
    <border>
      <left style="thin"/>
      <right/>
      <top/>
      <bottom/>
    </border>
    <border>
      <left/>
      <right style="thin"/>
      <top style="thin"/>
      <bottom style="double"/>
    </border>
    <border>
      <left style="thin"/>
      <right/>
      <top/>
      <bottom style="thin"/>
    </border>
    <border>
      <left style="thin"/>
      <right style="thin"/>
      <top style="thin"/>
      <bottom style="double"/>
    </border>
    <border>
      <left/>
      <right/>
      <top style="thin"/>
      <bottom style="medium"/>
    </border>
    <border>
      <left/>
      <right/>
      <top/>
      <bottom style="thin"/>
    </border>
    <border>
      <left/>
      <right/>
      <top style="thin"/>
      <bottom style="double"/>
    </border>
    <border>
      <left style="thin"/>
      <right/>
      <top style="thin"/>
      <bottom style="double"/>
    </border>
    <border>
      <left/>
      <right/>
      <top/>
      <bottom style="medium"/>
    </border>
    <border>
      <left/>
      <right/>
      <top style="thin"/>
      <bottom/>
    </border>
    <border>
      <left/>
      <right/>
      <top style="thin"/>
      <bottom style="thin"/>
    </border>
    <border>
      <left style="medium"/>
      <right/>
      <top style="medium"/>
      <bottom/>
    </border>
    <border>
      <left style="medium"/>
      <right/>
      <top/>
      <bottom style="medium"/>
    </border>
    <border>
      <left style="thin"/>
      <right style="thin"/>
      <top style="thin"/>
      <bottom/>
    </border>
    <border>
      <left style="medium"/>
      <right style="medium"/>
      <top style="medium"/>
      <bottom/>
    </border>
    <border>
      <left style="medium"/>
      <right style="medium"/>
      <top/>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9" fontId="5" fillId="0" borderId="0" applyFont="0" applyFill="0" applyBorder="0" applyAlignment="0" applyProtection="0"/>
    <xf numFmtId="44" fontId="5" fillId="0" borderId="0" applyFont="0" applyFill="0" applyBorder="0" applyAlignment="0" applyProtection="0"/>
    <xf numFmtId="0" fontId="1" fillId="0" borderId="0">
      <alignment/>
      <protection/>
    </xf>
    <xf numFmtId="0" fontId="5" fillId="0" borderId="0">
      <alignment/>
      <protection/>
    </xf>
  </cellStyleXfs>
  <cellXfs count="155">
    <xf numFmtId="0" fontId="0" fillId="0" borderId="0" xfId="0"/>
    <xf numFmtId="0" fontId="2" fillId="0" borderId="0" xfId="0" applyFont="1"/>
    <xf numFmtId="0" fontId="3" fillId="0" borderId="0" xfId="0" applyFont="1"/>
    <xf numFmtId="0" fontId="4" fillId="0" borderId="0" xfId="0" applyFont="1"/>
    <xf numFmtId="0" fontId="0" fillId="0" borderId="0" xfId="0" applyFont="1"/>
    <xf numFmtId="164" fontId="0" fillId="0" borderId="0" xfId="0" applyNumberFormat="1"/>
    <xf numFmtId="0" fontId="0" fillId="0" borderId="1" xfId="0" applyBorder="1" applyAlignment="1">
      <alignment horizontal="center"/>
    </xf>
    <xf numFmtId="165" fontId="0" fillId="0" borderId="1" xfId="21" applyNumberFormat="1" applyFont="1" applyBorder="1"/>
    <xf numFmtId="165" fontId="0" fillId="0" borderId="2" xfId="21" applyNumberFormat="1" applyFont="1" applyBorder="1"/>
    <xf numFmtId="42" fontId="0" fillId="0" borderId="1" xfId="0" applyNumberFormat="1" applyBorder="1"/>
    <xf numFmtId="42" fontId="0" fillId="0" borderId="2" xfId="0" applyNumberFormat="1" applyBorder="1"/>
    <xf numFmtId="164" fontId="0" fillId="0" borderId="3" xfId="21" applyNumberFormat="1" applyFont="1" applyBorder="1"/>
    <xf numFmtId="164" fontId="0" fillId="0" borderId="4" xfId="21" applyNumberFormat="1" applyFont="1" applyBorder="1"/>
    <xf numFmtId="0" fontId="0" fillId="0" borderId="0" xfId="0" applyAlignment="1">
      <alignment vertical="center"/>
    </xf>
    <xf numFmtId="0" fontId="0" fillId="0" borderId="5" xfId="0" applyBorder="1" applyAlignment="1">
      <alignment horizontal="centerContinuous" vertical="center"/>
    </xf>
    <xf numFmtId="0" fontId="0" fillId="0" borderId="3" xfId="0" applyBorder="1"/>
    <xf numFmtId="0" fontId="0" fillId="0" borderId="3" xfId="0" applyBorder="1" applyAlignment="1">
      <alignment horizontal="center" wrapText="1"/>
    </xf>
    <xf numFmtId="164" fontId="0" fillId="0" borderId="3" xfId="21" applyNumberFormat="1" applyFont="1" applyBorder="1" applyAlignment="1">
      <alignment horizontal="center" vertical="center" wrapText="1"/>
    </xf>
    <xf numFmtId="0" fontId="0" fillId="2" borderId="6" xfId="0" applyFill="1" applyBorder="1" applyAlignment="1">
      <alignment horizontal="center"/>
    </xf>
    <xf numFmtId="0" fontId="0" fillId="2" borderId="7" xfId="0" applyFill="1" applyBorder="1"/>
    <xf numFmtId="0" fontId="2" fillId="3" borderId="0" xfId="0" applyFont="1" applyFill="1"/>
    <xf numFmtId="0" fontId="0" fillId="2" borderId="8" xfId="0" applyFill="1" applyBorder="1" applyAlignment="1">
      <alignment horizontal="center"/>
    </xf>
    <xf numFmtId="0" fontId="0" fillId="0" borderId="9" xfId="0" applyBorder="1" applyAlignment="1">
      <alignment horizontal="center" vertical="center" wrapText="1"/>
    </xf>
    <xf numFmtId="165" fontId="0" fillId="0" borderId="0" xfId="21" applyNumberFormat="1" applyFont="1"/>
    <xf numFmtId="165" fontId="0" fillId="0" borderId="0" xfId="0" applyNumberFormat="1"/>
    <xf numFmtId="165" fontId="0" fillId="0" borderId="3" xfId="21" applyNumberFormat="1" applyFont="1" applyBorder="1"/>
    <xf numFmtId="165" fontId="2" fillId="0" borderId="0" xfId="21" applyNumberFormat="1" applyFont="1"/>
    <xf numFmtId="0" fontId="0" fillId="2" borderId="9" xfId="0" applyFill="1" applyBorder="1"/>
    <xf numFmtId="166" fontId="0" fillId="0" borderId="10" xfId="20" applyNumberFormat="1" applyFont="1" applyBorder="1"/>
    <xf numFmtId="165" fontId="2" fillId="0" borderId="1" xfId="21" applyNumberFormat="1" applyFont="1" applyBorder="1"/>
    <xf numFmtId="44" fontId="0" fillId="0" borderId="0" xfId="21" applyFont="1"/>
    <xf numFmtId="165" fontId="2" fillId="0" borderId="11" xfId="21" applyNumberFormat="1" applyFont="1" applyBorder="1"/>
    <xf numFmtId="164" fontId="0" fillId="0" borderId="12" xfId="0" applyNumberFormat="1" applyBorder="1"/>
    <xf numFmtId="164" fontId="0" fillId="0" borderId="2" xfId="0" applyNumberFormat="1" applyBorder="1"/>
    <xf numFmtId="165" fontId="2" fillId="0" borderId="13" xfId="21" applyNumberFormat="1" applyFont="1" applyBorder="1"/>
    <xf numFmtId="166" fontId="0" fillId="0" borderId="0" xfId="20" applyNumberFormat="1" applyFont="1" applyAlignment="1">
      <alignment horizontal="center" vertical="center" wrapText="1"/>
    </xf>
    <xf numFmtId="166" fontId="0" fillId="0" borderId="0" xfId="0" applyNumberFormat="1"/>
    <xf numFmtId="165" fontId="2" fillId="0" borderId="14" xfId="0" applyNumberFormat="1" applyFont="1" applyBorder="1"/>
    <xf numFmtId="0" fontId="2" fillId="0" borderId="0" xfId="0" applyFont="1" applyAlignment="1">
      <alignment horizontal="center"/>
    </xf>
    <xf numFmtId="0" fontId="0" fillId="0" borderId="0" xfId="0" applyFill="1"/>
    <xf numFmtId="0" fontId="0" fillId="2" borderId="9" xfId="0" applyFill="1" applyBorder="1" applyAlignment="1">
      <alignment horizontal="center"/>
    </xf>
    <xf numFmtId="0" fontId="2" fillId="0" borderId="0" xfId="0" applyFont="1" applyAlignment="1">
      <alignment horizontal="center"/>
    </xf>
    <xf numFmtId="0" fontId="0" fillId="0" borderId="15" xfId="0" applyBorder="1"/>
    <xf numFmtId="0" fontId="0" fillId="0" borderId="0" xfId="0" applyBorder="1"/>
    <xf numFmtId="0" fontId="0" fillId="0" borderId="0" xfId="0" applyAlignment="1">
      <alignment horizontal="centerContinuous"/>
    </xf>
    <xf numFmtId="0" fontId="0" fillId="0" borderId="5" xfId="0" applyBorder="1" applyAlignment="1">
      <alignment vertical="center"/>
    </xf>
    <xf numFmtId="0" fontId="0" fillId="0" borderId="1" xfId="0" applyBorder="1"/>
    <xf numFmtId="164" fontId="0" fillId="0" borderId="1" xfId="0" applyNumberFormat="1" applyBorder="1"/>
    <xf numFmtId="165" fontId="0" fillId="0" borderId="13" xfId="21" applyNumberFormat="1" applyFont="1" applyBorder="1"/>
    <xf numFmtId="165" fontId="0" fillId="0" borderId="11" xfId="21" applyNumberFormat="1" applyFont="1" applyBorder="1"/>
    <xf numFmtId="9" fontId="0" fillId="0" borderId="0" xfId="0" applyNumberFormat="1"/>
    <xf numFmtId="165" fontId="2" fillId="0" borderId="0" xfId="21" applyNumberFormat="1" applyFont="1" applyFill="1"/>
    <xf numFmtId="165" fontId="2" fillId="3" borderId="13" xfId="21" applyNumberFormat="1" applyFont="1" applyFill="1" applyBorder="1"/>
    <xf numFmtId="165" fontId="2" fillId="3" borderId="11" xfId="21" applyNumberFormat="1" applyFont="1" applyFill="1" applyBorder="1"/>
    <xf numFmtId="165" fontId="2" fillId="3" borderId="16" xfId="21" applyNumberFormat="1" applyFont="1" applyFill="1" applyBorder="1"/>
    <xf numFmtId="43" fontId="0" fillId="0" borderId="3" xfId="20" applyFont="1" applyBorder="1"/>
    <xf numFmtId="166" fontId="0" fillId="0" borderId="0" xfId="20" applyNumberFormat="1" applyFont="1"/>
    <xf numFmtId="166" fontId="0" fillId="0" borderId="0" xfId="20" applyNumberFormat="1" applyFont="1" applyAlignment="1">
      <alignment horizontal="centerContinuous"/>
    </xf>
    <xf numFmtId="166" fontId="0" fillId="0" borderId="8" xfId="20" applyNumberFormat="1" applyFont="1" applyBorder="1" applyAlignment="1">
      <alignment horizontal="centerContinuous" vertical="center"/>
    </xf>
    <xf numFmtId="166" fontId="0" fillId="0" borderId="10" xfId="20" applyNumberFormat="1" applyFont="1" applyBorder="1" applyAlignment="1">
      <alignment horizontal="center"/>
    </xf>
    <xf numFmtId="166" fontId="2" fillId="0" borderId="17" xfId="20" applyNumberFormat="1" applyFont="1" applyBorder="1"/>
    <xf numFmtId="166" fontId="0" fillId="0" borderId="17" xfId="20" applyNumberFormat="1" applyFont="1" applyBorder="1"/>
    <xf numFmtId="166" fontId="2" fillId="3" borderId="17" xfId="20" applyNumberFormat="1" applyFont="1" applyFill="1" applyBorder="1"/>
    <xf numFmtId="166" fontId="0" fillId="0" borderId="12" xfId="20" applyNumberFormat="1" applyFont="1" applyBorder="1"/>
    <xf numFmtId="0" fontId="0" fillId="0" borderId="0" xfId="0" applyAlignment="1">
      <alignment horizontal="right"/>
    </xf>
    <xf numFmtId="166" fontId="0" fillId="0" borderId="8" xfId="20" applyNumberFormat="1" applyFont="1" applyBorder="1" applyAlignment="1">
      <alignment vertical="center"/>
    </xf>
    <xf numFmtId="166" fontId="2" fillId="0" borderId="10" xfId="20" applyNumberFormat="1" applyFont="1" applyBorder="1"/>
    <xf numFmtId="166" fontId="0" fillId="0" borderId="1" xfId="20" applyNumberFormat="1" applyFont="1" applyBorder="1"/>
    <xf numFmtId="0" fontId="2" fillId="0" borderId="0" xfId="0" applyFont="1" applyAlignment="1">
      <alignment horizontal="center"/>
    </xf>
    <xf numFmtId="165" fontId="0" fillId="0" borderId="10" xfId="21" applyNumberFormat="1" applyFont="1" applyBorder="1"/>
    <xf numFmtId="166" fontId="0" fillId="0" borderId="3" xfId="20" applyNumberFormat="1" applyFont="1" applyBorder="1"/>
    <xf numFmtId="166" fontId="2" fillId="0" borderId="18" xfId="20" applyNumberFormat="1" applyFont="1" applyBorder="1"/>
    <xf numFmtId="44" fontId="2" fillId="0" borderId="16" xfId="21" applyFont="1" applyBorder="1"/>
    <xf numFmtId="0" fontId="0" fillId="0" borderId="0" xfId="0" applyAlignment="1">
      <alignment vertical="top"/>
    </xf>
    <xf numFmtId="0" fontId="0" fillId="0" borderId="0" xfId="0" applyAlignment="1">
      <alignment vertical="top" wrapText="1"/>
    </xf>
    <xf numFmtId="0" fontId="0" fillId="0" borderId="8" xfId="0" applyBorder="1"/>
    <xf numFmtId="0" fontId="0" fillId="0" borderId="19" xfId="0" applyBorder="1"/>
    <xf numFmtId="0" fontId="0" fillId="0" borderId="5" xfId="0" applyBorder="1"/>
    <xf numFmtId="0" fontId="0" fillId="0" borderId="10" xfId="0" applyBorder="1"/>
    <xf numFmtId="0" fontId="0" fillId="0" borderId="12" xfId="0" applyBorder="1"/>
    <xf numFmtId="0" fontId="0" fillId="0" borderId="0" xfId="0" applyFill="1" applyBorder="1"/>
    <xf numFmtId="0" fontId="0" fillId="0" borderId="15" xfId="0" applyFill="1" applyBorder="1"/>
    <xf numFmtId="165" fontId="0" fillId="4" borderId="1" xfId="21" applyNumberFormat="1" applyFont="1" applyFill="1" applyBorder="1"/>
    <xf numFmtId="0" fontId="0" fillId="2" borderId="5" xfId="0" applyFill="1" applyBorder="1" applyProtection="1">
      <protection/>
    </xf>
    <xf numFmtId="166" fontId="0" fillId="2" borderId="5" xfId="0" applyNumberFormat="1" applyFill="1" applyBorder="1" applyProtection="1">
      <protection/>
    </xf>
    <xf numFmtId="165" fontId="0" fillId="0" borderId="3" xfId="21" applyNumberFormat="1" applyFont="1" applyBorder="1" applyProtection="1">
      <protection/>
    </xf>
    <xf numFmtId="0" fontId="0" fillId="5" borderId="0" xfId="0" applyFill="1" applyBorder="1" applyProtection="1">
      <protection locked="0"/>
    </xf>
    <xf numFmtId="0" fontId="0" fillId="5" borderId="0" xfId="0" applyFill="1" applyProtection="1">
      <protection locked="0"/>
    </xf>
    <xf numFmtId="0" fontId="0" fillId="5" borderId="0" xfId="0" applyFill="1" applyAlignment="1" applyProtection="1">
      <alignment horizontal="right"/>
      <protection locked="0"/>
    </xf>
    <xf numFmtId="165" fontId="0" fillId="5" borderId="0" xfId="21" applyNumberFormat="1" applyFont="1" applyFill="1" applyProtection="1">
      <protection locked="0"/>
    </xf>
    <xf numFmtId="44" fontId="0" fillId="5" borderId="0" xfId="21" applyFont="1" applyFill="1" applyProtection="1">
      <protection locked="0"/>
    </xf>
    <xf numFmtId="0" fontId="0" fillId="5" borderId="15" xfId="0" applyFill="1" applyBorder="1" applyProtection="1">
      <protection locked="0"/>
    </xf>
    <xf numFmtId="0" fontId="0" fillId="5" borderId="20" xfId="0" applyFill="1" applyBorder="1" applyProtection="1">
      <protection locked="0"/>
    </xf>
    <xf numFmtId="10" fontId="0" fillId="5" borderId="0" xfId="0" applyNumberFormat="1" applyFill="1" applyProtection="1">
      <protection locked="0"/>
    </xf>
    <xf numFmtId="166" fontId="0" fillId="5" borderId="8" xfId="20" applyNumberFormat="1" applyFont="1" applyFill="1" applyBorder="1" applyAlignment="1" applyProtection="1">
      <alignment horizontal="center"/>
      <protection locked="0"/>
    </xf>
    <xf numFmtId="166" fontId="0" fillId="5" borderId="5" xfId="20" applyNumberFormat="1" applyFont="1" applyFill="1" applyBorder="1" applyAlignment="1" applyProtection="1">
      <alignment horizontal="center"/>
      <protection locked="0"/>
    </xf>
    <xf numFmtId="0" fontId="0" fillId="5" borderId="3" xfId="0" applyFill="1" applyBorder="1" applyAlignment="1" applyProtection="1">
      <alignment wrapText="1"/>
      <protection locked="0"/>
    </xf>
    <xf numFmtId="166" fontId="0" fillId="5" borderId="10" xfId="20" applyNumberFormat="1" applyFont="1" applyFill="1" applyBorder="1" applyProtection="1">
      <protection locked="0"/>
    </xf>
    <xf numFmtId="165" fontId="0" fillId="5" borderId="1" xfId="21" applyNumberFormat="1" applyFont="1" applyFill="1" applyBorder="1" applyProtection="1">
      <protection locked="0"/>
    </xf>
    <xf numFmtId="9" fontId="0" fillId="5" borderId="0" xfId="0" applyNumberFormat="1" applyFill="1" applyProtection="1">
      <protection locked="0"/>
    </xf>
    <xf numFmtId="0" fontId="2" fillId="5" borderId="3" xfId="0" applyFont="1" applyFill="1" applyBorder="1" applyAlignment="1" applyProtection="1">
      <alignment wrapText="1"/>
      <protection locked="0"/>
    </xf>
    <xf numFmtId="0" fontId="4" fillId="5" borderId="3" xfId="0" applyFont="1" applyFill="1" applyBorder="1" applyAlignment="1" applyProtection="1">
      <alignment wrapText="1"/>
      <protection locked="0"/>
    </xf>
    <xf numFmtId="165" fontId="0" fillId="5" borderId="3" xfId="21" applyNumberFormat="1" applyFont="1" applyFill="1" applyBorder="1" applyAlignment="1" applyProtection="1">
      <alignment wrapText="1"/>
      <protection locked="0"/>
    </xf>
    <xf numFmtId="0" fontId="0" fillId="5" borderId="4" xfId="0" applyFill="1" applyBorder="1" applyAlignment="1" applyProtection="1">
      <alignment wrapText="1"/>
      <protection locked="0"/>
    </xf>
    <xf numFmtId="0" fontId="0" fillId="6" borderId="15" xfId="0" applyFill="1" applyBorder="1" applyProtection="1">
      <protection locked="0"/>
    </xf>
    <xf numFmtId="0" fontId="0" fillId="6" borderId="20" xfId="0" applyFill="1" applyBorder="1" applyProtection="1">
      <protection locked="0"/>
    </xf>
    <xf numFmtId="166" fontId="0" fillId="5" borderId="6" xfId="20" applyNumberFormat="1" applyFont="1" applyFill="1" applyBorder="1" applyAlignment="1" applyProtection="1">
      <alignment/>
      <protection locked="0"/>
    </xf>
    <xf numFmtId="166" fontId="0" fillId="5" borderId="7" xfId="20" applyNumberFormat="1" applyFont="1" applyFill="1" applyBorder="1" applyAlignment="1" applyProtection="1">
      <alignment/>
      <protection locked="0"/>
    </xf>
    <xf numFmtId="0" fontId="0" fillId="5" borderId="6" xfId="0" applyFill="1" applyBorder="1" applyAlignment="1" applyProtection="1">
      <alignment/>
      <protection locked="0"/>
    </xf>
    <xf numFmtId="0" fontId="0" fillId="5" borderId="7" xfId="0" applyFill="1" applyBorder="1" applyAlignment="1" applyProtection="1">
      <alignment/>
      <protection locked="0"/>
    </xf>
    <xf numFmtId="165" fontId="0" fillId="0" borderId="15" xfId="21" applyNumberFormat="1" applyFont="1" applyBorder="1"/>
    <xf numFmtId="165" fontId="0" fillId="0" borderId="19" xfId="21" applyNumberFormat="1" applyFont="1" applyBorder="1"/>
    <xf numFmtId="165" fontId="0" fillId="0" borderId="0" xfId="21" applyNumberFormat="1" applyFont="1" applyBorder="1"/>
    <xf numFmtId="165" fontId="0" fillId="0" borderId="0" xfId="21" applyNumberFormat="1" applyFont="1" applyFill="1" applyBorder="1"/>
    <xf numFmtId="0" fontId="2" fillId="0" borderId="0" xfId="0" applyFont="1" applyAlignment="1">
      <alignment horizontal="center"/>
    </xf>
    <xf numFmtId="0" fontId="0" fillId="0" borderId="21" xfId="0" applyFill="1" applyBorder="1" applyAlignment="1">
      <alignment horizontal="center"/>
    </xf>
    <xf numFmtId="9" fontId="0" fillId="0" borderId="22" xfId="0" applyNumberFormat="1" applyFill="1" applyBorder="1" applyAlignment="1">
      <alignment horizontal="center"/>
    </xf>
    <xf numFmtId="0" fontId="0" fillId="0" borderId="23" xfId="0" applyBorder="1"/>
    <xf numFmtId="0" fontId="0" fillId="0" borderId="3" xfId="0" applyFill="1" applyBorder="1"/>
    <xf numFmtId="0" fontId="0" fillId="5" borderId="4" xfId="0" applyFill="1" applyBorder="1" applyProtection="1">
      <protection locked="0"/>
    </xf>
    <xf numFmtId="0" fontId="0" fillId="5" borderId="9" xfId="0" applyFill="1" applyBorder="1" applyProtection="1">
      <protection locked="0"/>
    </xf>
    <xf numFmtId="0" fontId="0" fillId="5" borderId="3" xfId="0" applyFill="1" applyBorder="1" applyProtection="1">
      <protection locked="0"/>
    </xf>
    <xf numFmtId="166" fontId="0" fillId="5" borderId="3" xfId="20" applyNumberFormat="1" applyFont="1" applyFill="1" applyBorder="1" applyProtection="1">
      <protection locked="0"/>
    </xf>
    <xf numFmtId="166" fontId="0" fillId="0" borderId="3" xfId="0" applyNumberFormat="1" applyBorder="1"/>
    <xf numFmtId="0" fontId="0" fillId="0" borderId="4" xfId="0" applyBorder="1"/>
    <xf numFmtId="2" fontId="0" fillId="0" borderId="10" xfId="0" applyNumberFormat="1" applyFill="1" applyBorder="1"/>
    <xf numFmtId="0" fontId="0" fillId="0" borderId="1" xfId="0" applyFill="1" applyBorder="1"/>
    <xf numFmtId="0" fontId="0" fillId="5" borderId="2" xfId="0" applyFill="1" applyBorder="1" applyProtection="1">
      <protection locked="0"/>
    </xf>
    <xf numFmtId="0" fontId="0" fillId="5" borderId="7" xfId="0" applyFill="1" applyBorder="1" applyProtection="1">
      <protection locked="0"/>
    </xf>
    <xf numFmtId="0" fontId="0" fillId="5" borderId="1" xfId="0" applyFill="1" applyBorder="1" applyProtection="1">
      <protection locked="0"/>
    </xf>
    <xf numFmtId="166" fontId="0" fillId="5" borderId="1" xfId="20" applyNumberFormat="1" applyFont="1" applyFill="1" applyBorder="1" applyProtection="1">
      <protection locked="0"/>
    </xf>
    <xf numFmtId="0" fontId="0" fillId="0" borderId="24" xfId="0" applyBorder="1" applyAlignment="1">
      <alignment horizontal="center"/>
    </xf>
    <xf numFmtId="9" fontId="0" fillId="0" borderId="25" xfId="0" applyNumberFormat="1" applyBorder="1" applyAlignment="1">
      <alignment horizontal="center"/>
    </xf>
    <xf numFmtId="9" fontId="0" fillId="0" borderId="24" xfId="0" applyNumberFormat="1" applyBorder="1" applyAlignment="1">
      <alignment horizontal="center"/>
    </xf>
    <xf numFmtId="0" fontId="0" fillId="0" borderId="25" xfId="20" applyNumberFormat="1" applyFont="1" applyBorder="1" applyAlignment="1">
      <alignment horizontal="center"/>
    </xf>
    <xf numFmtId="0" fontId="0" fillId="6" borderId="4" xfId="0" applyFill="1" applyBorder="1" applyProtection="1">
      <protection locked="0"/>
    </xf>
    <xf numFmtId="0" fontId="0" fillId="6" borderId="9" xfId="0" applyFill="1" applyBorder="1" applyProtection="1">
      <protection locked="0"/>
    </xf>
    <xf numFmtId="0" fontId="0" fillId="6" borderId="3" xfId="0" applyFill="1" applyBorder="1" applyProtection="1">
      <protection locked="0"/>
    </xf>
    <xf numFmtId="165" fontId="0" fillId="5" borderId="3" xfId="21" applyNumberFormat="1" applyFont="1" applyFill="1" applyBorder="1" applyProtection="1">
      <protection locked="0"/>
    </xf>
    <xf numFmtId="165" fontId="0" fillId="0" borderId="4" xfId="21" applyNumberFormat="1" applyFont="1" applyBorder="1"/>
    <xf numFmtId="165" fontId="0" fillId="0" borderId="23" xfId="21" applyNumberFormat="1" applyFont="1" applyBorder="1"/>
    <xf numFmtId="165" fontId="0" fillId="0" borderId="4" xfId="21" applyNumberFormat="1" applyFont="1" applyBorder="1" applyProtection="1">
      <protection/>
    </xf>
    <xf numFmtId="0" fontId="0" fillId="0" borderId="23" xfId="0" applyBorder="1" applyAlignment="1">
      <alignment horizontal="center"/>
    </xf>
    <xf numFmtId="43" fontId="0" fillId="0" borderId="10" xfId="20" applyNumberFormat="1" applyFont="1" applyBorder="1"/>
    <xf numFmtId="166" fontId="0" fillId="6" borderId="1" xfId="20" applyNumberFormat="1" applyFont="1" applyFill="1" applyBorder="1"/>
    <xf numFmtId="0" fontId="0" fillId="0" borderId="0" xfId="0" applyFill="1" applyProtection="1">
      <protection locked="0"/>
    </xf>
    <xf numFmtId="0" fontId="2" fillId="0" borderId="0" xfId="0" applyFont="1" applyAlignment="1">
      <alignment horizontal="center"/>
    </xf>
    <xf numFmtId="166" fontId="0" fillId="0" borderId="10" xfId="20" applyNumberFormat="1" applyFont="1" applyBorder="1" applyAlignment="1">
      <alignment horizontal="center"/>
    </xf>
    <xf numFmtId="166" fontId="0" fillId="0" borderId="1" xfId="20" applyNumberFormat="1" applyFont="1" applyBorder="1" applyAlignment="1">
      <alignment horizontal="center"/>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166" fontId="0" fillId="5" borderId="6" xfId="20" applyNumberFormat="1" applyFont="1" applyFill="1" applyBorder="1" applyAlignment="1" applyProtection="1">
      <alignment horizontal="center"/>
      <protection locked="0"/>
    </xf>
    <xf numFmtId="166" fontId="0" fillId="5" borderId="7" xfId="20" applyNumberFormat="1" applyFont="1" applyFill="1" applyBorder="1" applyAlignment="1" applyProtection="1">
      <alignment horizontal="center"/>
      <protection locked="0"/>
    </xf>
    <xf numFmtId="166" fontId="0" fillId="2" borderId="6" xfId="0" applyNumberFormat="1" applyFill="1" applyBorder="1" applyAlignment="1">
      <alignment horizontal="center"/>
    </xf>
    <xf numFmtId="0" fontId="0" fillId="2" borderId="7" xfId="0"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Milliers" xfId="20"/>
    <cellStyle name="Monétaire" xfId="21"/>
    <cellStyle name="Normal 4 2" xfId="22"/>
    <cellStyle name="Pourcentage 3" xfId="23"/>
    <cellStyle name="Monétaire 2" xfId="24"/>
    <cellStyle name="Normal 2" xfId="25"/>
    <cellStyle name="Normal 11" xfId="26"/>
  </cellStyles>
  <dxfs count="3">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s>
  <tableStyles count="1" defaultTableStyle="TableStyleMedium2" defaultPivotStyle="PivotStyleLight16">
    <tableStyle name="TableStyleQueryResult" pivot="0" count="3">
      <tableStyleElement type="wholeTable" dxfId="2"/>
      <tableStyleElement type="header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onnections" Target="connection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3</xdr:row>
      <xdr:rowOff>76200</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742950" cy="647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666750</xdr:colOff>
      <xdr:row>3</xdr:row>
      <xdr:rowOff>9525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66750" cy="58102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8"/>
  <sheetViews>
    <sheetView tabSelected="1" workbookViewId="0" topLeftCell="A43">
      <selection activeCell="C13" sqref="C13"/>
    </sheetView>
  </sheetViews>
  <sheetFormatPr defaultColWidth="11.421875" defaultRowHeight="15"/>
  <cols>
    <col min="1" max="1" width="4.421875" style="0" customWidth="1"/>
    <col min="2" max="2" width="22.7109375" style="73" customWidth="1"/>
    <col min="3" max="3" width="79.57421875" style="74" customWidth="1"/>
  </cols>
  <sheetData>
    <row r="1" ht="15">
      <c r="A1" t="s">
        <v>136</v>
      </c>
    </row>
    <row r="2" ht="15">
      <c r="A2" t="s">
        <v>135</v>
      </c>
    </row>
    <row r="4" ht="30">
      <c r="C4" s="74" t="s">
        <v>137</v>
      </c>
    </row>
    <row r="6" ht="30">
      <c r="C6" s="74" t="s">
        <v>138</v>
      </c>
    </row>
    <row r="8" ht="30">
      <c r="C8" s="74" t="s">
        <v>191</v>
      </c>
    </row>
    <row r="10" ht="45">
      <c r="C10" s="74" t="s">
        <v>139</v>
      </c>
    </row>
    <row r="12" ht="15">
      <c r="C12" s="74" t="s">
        <v>192</v>
      </c>
    </row>
    <row r="14" spans="2:3" ht="15">
      <c r="B14" s="73" t="s">
        <v>141</v>
      </c>
      <c r="C14" s="74" t="s">
        <v>142</v>
      </c>
    </row>
    <row r="16" spans="2:3" ht="15">
      <c r="B16" s="73" t="s">
        <v>143</v>
      </c>
      <c r="C16" s="74" t="s">
        <v>144</v>
      </c>
    </row>
    <row r="18" spans="2:3" ht="15">
      <c r="B18" s="73" t="s">
        <v>145</v>
      </c>
      <c r="C18" s="74" t="s">
        <v>146</v>
      </c>
    </row>
    <row r="20" spans="2:3" ht="15">
      <c r="B20" s="73" t="s">
        <v>147</v>
      </c>
      <c r="C20" s="74" t="s">
        <v>148</v>
      </c>
    </row>
    <row r="22" spans="2:3" ht="30">
      <c r="B22" s="73" t="s">
        <v>21</v>
      </c>
      <c r="C22" s="74" t="s">
        <v>149</v>
      </c>
    </row>
    <row r="24" spans="2:3" ht="30">
      <c r="B24" s="73" t="s">
        <v>150</v>
      </c>
      <c r="C24" s="74" t="s">
        <v>151</v>
      </c>
    </row>
    <row r="26" spans="2:3" ht="30">
      <c r="B26" s="73" t="s">
        <v>160</v>
      </c>
      <c r="C26" s="74" t="s">
        <v>161</v>
      </c>
    </row>
    <row r="28" spans="2:3" ht="30">
      <c r="B28" s="73" t="s">
        <v>152</v>
      </c>
      <c r="C28" s="74" t="s">
        <v>153</v>
      </c>
    </row>
    <row r="30" spans="2:3" ht="30">
      <c r="B30" s="73" t="s">
        <v>154</v>
      </c>
      <c r="C30" s="74" t="s">
        <v>155</v>
      </c>
    </row>
    <row r="32" spans="2:3" ht="15">
      <c r="B32" s="73" t="s">
        <v>156</v>
      </c>
      <c r="C32" s="74" t="s">
        <v>157</v>
      </c>
    </row>
    <row r="34" spans="2:3" ht="15">
      <c r="B34" s="73" t="s">
        <v>43</v>
      </c>
      <c r="C34" s="74" t="s">
        <v>158</v>
      </c>
    </row>
    <row r="36" spans="2:3" ht="60">
      <c r="B36" s="73" t="s">
        <v>0</v>
      </c>
      <c r="C36" s="74" t="s">
        <v>159</v>
      </c>
    </row>
    <row r="38" ht="30">
      <c r="C38" s="74" t="s">
        <v>162</v>
      </c>
    </row>
    <row r="40" ht="30">
      <c r="C40" s="74" t="s">
        <v>163</v>
      </c>
    </row>
    <row r="42" spans="2:3" ht="30">
      <c r="B42" s="73" t="s">
        <v>185</v>
      </c>
      <c r="C42" s="74" t="s">
        <v>186</v>
      </c>
    </row>
    <row r="44" spans="2:3" ht="30">
      <c r="B44" t="s">
        <v>187</v>
      </c>
      <c r="C44" s="74" t="s">
        <v>188</v>
      </c>
    </row>
    <row r="46" ht="15">
      <c r="B46" s="73" t="s">
        <v>64</v>
      </c>
    </row>
    <row r="48" spans="2:3" ht="45">
      <c r="B48" s="73" t="s">
        <v>45</v>
      </c>
      <c r="C48" s="74" t="s">
        <v>164</v>
      </c>
    </row>
    <row r="50" ht="45">
      <c r="C50" s="74" t="s">
        <v>165</v>
      </c>
    </row>
    <row r="52" ht="45">
      <c r="C52" s="74" t="s">
        <v>166</v>
      </c>
    </row>
    <row r="54" ht="30">
      <c r="C54" s="74" t="s">
        <v>167</v>
      </c>
    </row>
    <row r="56" spans="2:3" ht="45">
      <c r="B56" s="73" t="s">
        <v>168</v>
      </c>
      <c r="C56" s="74" t="s">
        <v>184</v>
      </c>
    </row>
    <row r="58" ht="15">
      <c r="C58" s="74" t="s">
        <v>190</v>
      </c>
    </row>
  </sheetData>
  <printOptions/>
  <pageMargins left="0.7086614173228347" right="0.7086614173228347" top="0.7480314960629921" bottom="0.7480314960629921" header="0.31496062992125984" footer="0.31496062992125984"/>
  <pageSetup fitToHeight="0" fitToWidth="1" horizontalDpi="600" verticalDpi="600" orientation="portrait" scale="84" r:id="rId1"/>
  <headerFooter>
    <oddFooter>&amp;L&amp;Z&amp;F &amp;A&amp;R&amp;P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29"/>
  <sheetViews>
    <sheetView showGridLines="0" workbookViewId="0" topLeftCell="A1">
      <selection activeCell="C13" sqref="C13"/>
    </sheetView>
  </sheetViews>
  <sheetFormatPr defaultColWidth="11.421875" defaultRowHeight="15"/>
  <cols>
    <col min="1" max="1" width="6.00390625" style="0" customWidth="1"/>
    <col min="2" max="2" width="38.7109375" style="0" customWidth="1"/>
    <col min="3" max="3" width="14.00390625" style="0" customWidth="1"/>
    <col min="4" max="4" width="13.00390625" style="0" bestFit="1" customWidth="1"/>
    <col min="5" max="5" width="14.421875" style="0" bestFit="1" customWidth="1"/>
    <col min="6" max="9" width="15.421875" style="0" bestFit="1" customWidth="1"/>
    <col min="10" max="13" width="16.8515625" style="0" customWidth="1"/>
    <col min="14" max="14" width="14.57421875" style="0" customWidth="1"/>
  </cols>
  <sheetData>
    <row r="5" spans="1:14" ht="15">
      <c r="A5" s="146" t="str">
        <f>+"PROJET "&amp;Sommaire!D7</f>
        <v>PROJET ABC</v>
      </c>
      <c r="B5" s="146"/>
      <c r="C5" s="146"/>
      <c r="D5" s="146"/>
      <c r="E5" s="146"/>
      <c r="F5" s="146"/>
      <c r="G5" s="146"/>
      <c r="H5" s="146"/>
      <c r="I5" s="146"/>
      <c r="J5" s="146"/>
      <c r="K5" s="146"/>
      <c r="L5" s="146"/>
      <c r="M5" s="146"/>
      <c r="N5" s="146"/>
    </row>
    <row r="6" spans="1:14" ht="15">
      <c r="A6" s="146" t="str">
        <f>+"DIRECTION "&amp;Sommaire!D8</f>
        <v>DIRECTION DEF</v>
      </c>
      <c r="B6" s="146"/>
      <c r="C6" s="146"/>
      <c r="D6" s="146"/>
      <c r="E6" s="146"/>
      <c r="F6" s="146"/>
      <c r="G6" s="146"/>
      <c r="H6" s="146"/>
      <c r="I6" s="146"/>
      <c r="J6" s="146"/>
      <c r="K6" s="146"/>
      <c r="L6" s="146"/>
      <c r="M6" s="146"/>
      <c r="N6" s="146"/>
    </row>
    <row r="7" spans="1:14" ht="15">
      <c r="A7" s="146" t="str">
        <f>+"SPÉCIALITÉ "&amp;Sommaire!D9</f>
        <v>SPÉCIALITÉ GHI</v>
      </c>
      <c r="B7" s="146"/>
      <c r="C7" s="146"/>
      <c r="D7" s="146"/>
      <c r="E7" s="146"/>
      <c r="F7" s="146"/>
      <c r="G7" s="146"/>
      <c r="H7" s="146"/>
      <c r="I7" s="146"/>
      <c r="J7" s="146"/>
      <c r="K7" s="146"/>
      <c r="L7" s="146"/>
      <c r="M7" s="146"/>
      <c r="N7" s="146"/>
    </row>
    <row r="8" spans="1:14" ht="15">
      <c r="A8" s="146" t="s">
        <v>16</v>
      </c>
      <c r="B8" s="146"/>
      <c r="C8" s="146"/>
      <c r="D8" s="146"/>
      <c r="E8" s="146"/>
      <c r="F8" s="146"/>
      <c r="G8" s="146"/>
      <c r="H8" s="146"/>
      <c r="I8" s="146"/>
      <c r="J8" s="146"/>
      <c r="K8" s="146"/>
      <c r="L8" s="146"/>
      <c r="M8" s="146"/>
      <c r="N8" s="146"/>
    </row>
    <row r="9" spans="1:14" ht="15">
      <c r="A9" s="146" t="s">
        <v>17</v>
      </c>
      <c r="B9" s="146"/>
      <c r="C9" s="146"/>
      <c r="D9" s="146"/>
      <c r="E9" s="146"/>
      <c r="F9" s="146"/>
      <c r="G9" s="146"/>
      <c r="H9" s="146"/>
      <c r="I9" s="146"/>
      <c r="J9" s="146"/>
      <c r="K9" s="146"/>
      <c r="L9" s="146"/>
      <c r="M9" s="146"/>
      <c r="N9" s="146"/>
    </row>
    <row r="10" spans="1:9" ht="15">
      <c r="A10" s="68"/>
      <c r="B10" s="68"/>
      <c r="C10" s="68"/>
      <c r="D10" s="68"/>
      <c r="E10" s="68"/>
      <c r="F10" s="68"/>
      <c r="G10" s="68"/>
      <c r="H10" s="68"/>
      <c r="I10" s="68"/>
    </row>
    <row r="11" spans="1:14" ht="15">
      <c r="A11" s="38"/>
      <c r="B11" s="38"/>
      <c r="C11" s="38" t="s">
        <v>76</v>
      </c>
      <c r="D11" s="38">
        <v>0</v>
      </c>
      <c r="E11" s="38">
        <v>1</v>
      </c>
      <c r="F11" s="38">
        <v>2</v>
      </c>
      <c r="G11" s="41">
        <v>3</v>
      </c>
      <c r="H11" s="41">
        <v>4</v>
      </c>
      <c r="I11" s="41">
        <v>5</v>
      </c>
      <c r="J11" s="41">
        <v>6</v>
      </c>
      <c r="K11" s="41">
        <v>7</v>
      </c>
      <c r="L11" s="41">
        <v>8</v>
      </c>
      <c r="M11" s="41">
        <v>9</v>
      </c>
      <c r="N11" s="41">
        <v>10</v>
      </c>
    </row>
    <row r="12" spans="3:14" ht="30">
      <c r="C12" s="22">
        <f>+SUM(D12:N12)</f>
        <v>0</v>
      </c>
      <c r="D12" s="22">
        <f>+Sommaire!H13</f>
        <v>0</v>
      </c>
      <c r="E12" s="22">
        <f>+Sommaire!J13</f>
        <v>0</v>
      </c>
      <c r="F12" s="22">
        <f>+Sommaire!L13</f>
        <v>0</v>
      </c>
      <c r="G12" s="22">
        <f>+Sommaire!N13</f>
        <v>0</v>
      </c>
      <c r="H12" s="22">
        <f>+Sommaire!P13</f>
        <v>0</v>
      </c>
      <c r="I12" s="22">
        <f>+Sommaire!R13</f>
        <v>0</v>
      </c>
      <c r="J12" s="22">
        <f>+Sommaire!T13</f>
        <v>0</v>
      </c>
      <c r="K12" s="22">
        <f>+Sommaire!V13</f>
        <v>0</v>
      </c>
      <c r="L12" s="22">
        <f>+Sommaire!X13</f>
        <v>0</v>
      </c>
      <c r="M12" s="22">
        <f>+Sommaire!Z13</f>
        <v>0</v>
      </c>
      <c r="N12" s="22">
        <f>+Sommaire!AB13</f>
        <v>0</v>
      </c>
    </row>
    <row r="13" spans="1:14" ht="15">
      <c r="A13" t="s">
        <v>134</v>
      </c>
      <c r="C13" s="36">
        <f>+SUM(E13:I13)</f>
        <v>0</v>
      </c>
      <c r="D13" s="35">
        <v>0</v>
      </c>
      <c r="E13" s="35">
        <f>+Sommaire!J14</f>
        <v>0</v>
      </c>
      <c r="F13" s="35">
        <f>+Sommaire!L14</f>
        <v>0</v>
      </c>
      <c r="G13" s="35">
        <f>+Sommaire!N14</f>
        <v>0</v>
      </c>
      <c r="H13" s="35">
        <f>+Sommaire!P14</f>
        <v>0</v>
      </c>
      <c r="I13" s="35">
        <f>+Sommaire!R14</f>
        <v>0</v>
      </c>
      <c r="J13" s="56">
        <f>+Sommaire!T14</f>
        <v>0</v>
      </c>
      <c r="K13" s="56">
        <f>+Sommaire!V14</f>
        <v>0</v>
      </c>
      <c r="L13" s="56">
        <f>+Sommaire!X14</f>
        <v>0</v>
      </c>
      <c r="M13" s="56">
        <f>+Sommaire!Z14</f>
        <v>0</v>
      </c>
      <c r="N13" s="56">
        <f>+Sommaire!AB14</f>
        <v>0</v>
      </c>
    </row>
    <row r="15" ht="15">
      <c r="A15" t="s">
        <v>18</v>
      </c>
    </row>
    <row r="16" spans="2:14" ht="15">
      <c r="B16" t="s">
        <v>14</v>
      </c>
      <c r="C16" s="24">
        <f>+SUM(D16:N16)</f>
        <v>0</v>
      </c>
      <c r="D16" s="23">
        <f>+Sommaire!I184</f>
        <v>0</v>
      </c>
      <c r="E16" s="23">
        <f>+Sommaire!K184</f>
        <v>0</v>
      </c>
      <c r="F16" s="23">
        <f>+Sommaire!M184</f>
        <v>0</v>
      </c>
      <c r="G16" s="23">
        <f>+Sommaire!O184</f>
        <v>0</v>
      </c>
      <c r="H16" s="23">
        <f>+Sommaire!Q184</f>
        <v>0</v>
      </c>
      <c r="I16" s="23">
        <f>+Sommaire!S184</f>
        <v>0</v>
      </c>
      <c r="J16" s="23">
        <f>+Sommaire!U184</f>
        <v>0</v>
      </c>
      <c r="K16" s="23">
        <f>+Sommaire!W184</f>
        <v>0</v>
      </c>
      <c r="L16" s="23">
        <f>+Sommaire!Y184</f>
        <v>0</v>
      </c>
      <c r="M16" s="23">
        <f>+Sommaire!AA184</f>
        <v>0</v>
      </c>
      <c r="N16" s="23">
        <f>+Sommaire!AC184</f>
        <v>0</v>
      </c>
    </row>
    <row r="17" spans="2:14" ht="15">
      <c r="B17" s="4" t="s">
        <v>65</v>
      </c>
      <c r="C17" s="24">
        <f aca="true" t="shared" si="0" ref="C17:C23">+SUM(D17:N17)</f>
        <v>0</v>
      </c>
      <c r="D17" s="23">
        <f>+Sommaire!I185</f>
        <v>0</v>
      </c>
      <c r="E17" s="23">
        <f>+Sommaire!K185</f>
        <v>0</v>
      </c>
      <c r="F17" s="23">
        <f>+Sommaire!M185</f>
        <v>0</v>
      </c>
      <c r="G17" s="23">
        <f>+Sommaire!O185</f>
        <v>0</v>
      </c>
      <c r="H17" s="23">
        <f>+Sommaire!Q185</f>
        <v>0</v>
      </c>
      <c r="I17" s="23">
        <f>+Sommaire!S185</f>
        <v>0</v>
      </c>
      <c r="J17" s="23">
        <f>+Sommaire!U185</f>
        <v>0</v>
      </c>
      <c r="K17" s="23">
        <f>+Sommaire!W185</f>
        <v>0</v>
      </c>
      <c r="L17" s="23">
        <f>+Sommaire!Y185</f>
        <v>0</v>
      </c>
      <c r="M17" s="23">
        <f>+Sommaire!AA185</f>
        <v>0</v>
      </c>
      <c r="N17" s="23">
        <f>+Sommaire!AC185</f>
        <v>0</v>
      </c>
    </row>
    <row r="18" spans="2:14" ht="15">
      <c r="B18" t="s">
        <v>66</v>
      </c>
      <c r="C18" s="24">
        <f t="shared" si="0"/>
        <v>0</v>
      </c>
      <c r="D18" s="23">
        <f>+Sommaire!I186</f>
        <v>0</v>
      </c>
      <c r="E18" s="23">
        <f>+Sommaire!K186</f>
        <v>0</v>
      </c>
      <c r="F18" s="23">
        <f>+Sommaire!M186</f>
        <v>0</v>
      </c>
      <c r="G18" s="23">
        <f>+Sommaire!O186</f>
        <v>0</v>
      </c>
      <c r="H18" s="23">
        <f>+Sommaire!Q186</f>
        <v>0</v>
      </c>
      <c r="I18" s="23">
        <f>+Sommaire!S186</f>
        <v>0</v>
      </c>
      <c r="J18" s="23">
        <f>+Sommaire!U186</f>
        <v>0</v>
      </c>
      <c r="K18" s="23">
        <f>+Sommaire!W186</f>
        <v>0</v>
      </c>
      <c r="L18" s="23">
        <f>+Sommaire!Y186</f>
        <v>0</v>
      </c>
      <c r="M18" s="23">
        <f>+Sommaire!AA186</f>
        <v>0</v>
      </c>
      <c r="N18" s="23">
        <f>+Sommaire!AC186</f>
        <v>0</v>
      </c>
    </row>
    <row r="19" spans="2:14" ht="15">
      <c r="B19" t="s">
        <v>67</v>
      </c>
      <c r="C19" s="24">
        <f t="shared" si="0"/>
        <v>0</v>
      </c>
      <c r="D19" s="23">
        <f>+Sommaire!I187</f>
        <v>0</v>
      </c>
      <c r="E19" s="23">
        <f>+Sommaire!K187</f>
        <v>0</v>
      </c>
      <c r="F19" s="23">
        <f>+Sommaire!M187</f>
        <v>0</v>
      </c>
      <c r="G19" s="23">
        <f>+Sommaire!O187</f>
        <v>0</v>
      </c>
      <c r="H19" s="23">
        <f>+Sommaire!Q187</f>
        <v>0</v>
      </c>
      <c r="I19" s="23">
        <f>+Sommaire!S187</f>
        <v>0</v>
      </c>
      <c r="J19" s="23">
        <f>+Sommaire!U187</f>
        <v>0</v>
      </c>
      <c r="K19" s="23">
        <f>+Sommaire!W187</f>
        <v>0</v>
      </c>
      <c r="L19" s="23">
        <f>+Sommaire!Y187</f>
        <v>0</v>
      </c>
      <c r="M19" s="23">
        <f>+Sommaire!AA187</f>
        <v>0</v>
      </c>
      <c r="N19" s="23">
        <f>+Sommaire!AC187</f>
        <v>0</v>
      </c>
    </row>
    <row r="20" spans="2:14" ht="15">
      <c r="B20" t="s">
        <v>68</v>
      </c>
      <c r="C20" s="24">
        <f t="shared" si="0"/>
        <v>0</v>
      </c>
      <c r="D20" s="23">
        <f>+Sommaire!I188</f>
        <v>0</v>
      </c>
      <c r="E20" s="23">
        <f>+Sommaire!K188</f>
        <v>0</v>
      </c>
      <c r="F20" s="23">
        <f>+Sommaire!M188</f>
        <v>0</v>
      </c>
      <c r="G20" s="23">
        <f>+Sommaire!O188</f>
        <v>0</v>
      </c>
      <c r="H20" s="23">
        <f>+Sommaire!Q188</f>
        <v>0</v>
      </c>
      <c r="I20" s="23">
        <f>+Sommaire!S188</f>
        <v>0</v>
      </c>
      <c r="J20" s="23">
        <f>+Sommaire!U188</f>
        <v>0</v>
      </c>
      <c r="K20" s="23">
        <f>+Sommaire!W188</f>
        <v>0</v>
      </c>
      <c r="L20" s="23">
        <f>+Sommaire!Y188</f>
        <v>0</v>
      </c>
      <c r="M20" s="23">
        <f>+Sommaire!AA188</f>
        <v>0</v>
      </c>
      <c r="N20" s="23">
        <f>+Sommaire!AC188</f>
        <v>0</v>
      </c>
    </row>
    <row r="21" spans="2:14" ht="15">
      <c r="B21" t="s">
        <v>69</v>
      </c>
      <c r="C21" s="24">
        <f t="shared" si="0"/>
        <v>0</v>
      </c>
      <c r="D21" s="23">
        <f>+Sommaire!I189</f>
        <v>0</v>
      </c>
      <c r="E21" s="23">
        <f>+Sommaire!K189</f>
        <v>0</v>
      </c>
      <c r="F21" s="23">
        <f>+Sommaire!M189</f>
        <v>0</v>
      </c>
      <c r="G21" s="23">
        <f>+Sommaire!O189</f>
        <v>0</v>
      </c>
      <c r="H21" s="23">
        <f>+Sommaire!Q189</f>
        <v>0</v>
      </c>
      <c r="I21" s="23">
        <f>+Sommaire!S189</f>
        <v>0</v>
      </c>
      <c r="J21" s="23">
        <f>+Sommaire!U189</f>
        <v>0</v>
      </c>
      <c r="K21" s="23">
        <f>+Sommaire!W189</f>
        <v>0</v>
      </c>
      <c r="L21" s="23">
        <f>+Sommaire!Y189</f>
        <v>0</v>
      </c>
      <c r="M21" s="23">
        <f>+Sommaire!AA189</f>
        <v>0</v>
      </c>
      <c r="N21" s="23">
        <f>+Sommaire!AC189</f>
        <v>0</v>
      </c>
    </row>
    <row r="22" spans="2:14" ht="15">
      <c r="B22" t="s">
        <v>70</v>
      </c>
      <c r="C22" s="24">
        <f t="shared" si="0"/>
        <v>0</v>
      </c>
      <c r="D22" s="23">
        <f>+Sommaire!I190</f>
        <v>0</v>
      </c>
      <c r="E22" s="23">
        <f>+Sommaire!K190</f>
        <v>0</v>
      </c>
      <c r="F22" s="23">
        <f>+Sommaire!M190</f>
        <v>0</v>
      </c>
      <c r="G22" s="23">
        <f>+Sommaire!O190</f>
        <v>0</v>
      </c>
      <c r="H22" s="23">
        <f>+Sommaire!Q190</f>
        <v>0</v>
      </c>
      <c r="I22" s="23">
        <f>+Sommaire!S190</f>
        <v>0</v>
      </c>
      <c r="J22" s="23">
        <f>+Sommaire!U190</f>
        <v>0</v>
      </c>
      <c r="K22" s="23">
        <f>+Sommaire!W190</f>
        <v>0</v>
      </c>
      <c r="L22" s="23">
        <f>+Sommaire!Y190</f>
        <v>0</v>
      </c>
      <c r="M22" s="23">
        <f>+Sommaire!AA190</f>
        <v>0</v>
      </c>
      <c r="N22" s="23">
        <f>+Sommaire!AC190</f>
        <v>0</v>
      </c>
    </row>
    <row r="23" spans="2:14" ht="15">
      <c r="B23" t="s">
        <v>72</v>
      </c>
      <c r="C23" s="24">
        <f t="shared" si="0"/>
        <v>0</v>
      </c>
      <c r="D23" s="23">
        <f>+Sommaire!I191</f>
        <v>0</v>
      </c>
      <c r="E23" s="23">
        <f>+Sommaire!K191</f>
        <v>0</v>
      </c>
      <c r="F23" s="23">
        <f>+Sommaire!M191</f>
        <v>0</v>
      </c>
      <c r="G23" s="23">
        <f>+Sommaire!O191</f>
        <v>0</v>
      </c>
      <c r="H23" s="23">
        <f>+Sommaire!Q191</f>
        <v>0</v>
      </c>
      <c r="I23" s="23">
        <f>+Sommaire!S191</f>
        <v>0</v>
      </c>
      <c r="J23" s="23">
        <f>+Sommaire!U191</f>
        <v>0</v>
      </c>
      <c r="K23" s="23">
        <f>+Sommaire!W191</f>
        <v>0</v>
      </c>
      <c r="L23" s="23">
        <f>+Sommaire!Y191</f>
        <v>0</v>
      </c>
      <c r="M23" s="23">
        <f>+Sommaire!AA191</f>
        <v>0</v>
      </c>
      <c r="N23" s="23">
        <f>+Sommaire!AC191</f>
        <v>0</v>
      </c>
    </row>
    <row r="24" spans="1:14" ht="15.75" thickBot="1">
      <c r="A24" t="s">
        <v>19</v>
      </c>
      <c r="C24" s="37">
        <f>+SUM(D24:N24)</f>
        <v>0</v>
      </c>
      <c r="D24" s="37">
        <f>+SUM(D16:D23)</f>
        <v>0</v>
      </c>
      <c r="E24" s="37">
        <f aca="true" t="shared" si="1" ref="E24:N24">+SUM(E16:E23)</f>
        <v>0</v>
      </c>
      <c r="F24" s="37">
        <f t="shared" si="1"/>
        <v>0</v>
      </c>
      <c r="G24" s="37">
        <f t="shared" si="1"/>
        <v>0</v>
      </c>
      <c r="H24" s="37">
        <f t="shared" si="1"/>
        <v>0</v>
      </c>
      <c r="I24" s="37">
        <f t="shared" si="1"/>
        <v>0</v>
      </c>
      <c r="J24" s="37">
        <f t="shared" si="1"/>
        <v>0</v>
      </c>
      <c r="K24" s="37">
        <f t="shared" si="1"/>
        <v>0</v>
      </c>
      <c r="L24" s="37">
        <f t="shared" si="1"/>
        <v>0</v>
      </c>
      <c r="M24" s="37">
        <f t="shared" si="1"/>
        <v>0</v>
      </c>
      <c r="N24" s="37">
        <f t="shared" si="1"/>
        <v>0</v>
      </c>
    </row>
    <row r="27" spans="1:14" ht="15.75" thickBot="1">
      <c r="A27" t="s">
        <v>77</v>
      </c>
      <c r="C27" s="71">
        <f>+Sommaire!F194</f>
        <v>0</v>
      </c>
      <c r="D27" s="71">
        <f>+Sommaire!H194</f>
        <v>0</v>
      </c>
      <c r="E27" s="71">
        <f>+Sommaire!J194</f>
        <v>0</v>
      </c>
      <c r="F27" s="71">
        <f>+Sommaire!L194</f>
        <v>0</v>
      </c>
      <c r="G27" s="71">
        <f>+Sommaire!N194</f>
        <v>0</v>
      </c>
      <c r="H27" s="71">
        <f>+Sommaire!P194</f>
        <v>0</v>
      </c>
      <c r="I27" s="71">
        <f>+Sommaire!R194</f>
        <v>0</v>
      </c>
      <c r="J27" s="71">
        <f>+Sommaire!T194</f>
        <v>0</v>
      </c>
      <c r="K27" s="71">
        <f>+Sommaire!V194</f>
        <v>0</v>
      </c>
      <c r="L27" s="71">
        <f>+Sommaire!X194</f>
        <v>0</v>
      </c>
      <c r="M27" s="71">
        <f>+Sommaire!Z194</f>
        <v>0</v>
      </c>
      <c r="N27" s="71">
        <f>+Sommaire!AB194</f>
        <v>0</v>
      </c>
    </row>
    <row r="29" spans="1:14" ht="15.75" thickBot="1">
      <c r="A29" t="s">
        <v>79</v>
      </c>
      <c r="C29" s="72" t="e">
        <f>+C24/C27</f>
        <v>#DIV/0!</v>
      </c>
      <c r="D29" s="72" t="e">
        <f aca="true" t="shared" si="2" ref="D29:N29">+D24/D27</f>
        <v>#DIV/0!</v>
      </c>
      <c r="E29" s="72" t="e">
        <f t="shared" si="2"/>
        <v>#DIV/0!</v>
      </c>
      <c r="F29" s="72" t="e">
        <f t="shared" si="2"/>
        <v>#DIV/0!</v>
      </c>
      <c r="G29" s="72" t="e">
        <f t="shared" si="2"/>
        <v>#DIV/0!</v>
      </c>
      <c r="H29" s="72" t="e">
        <f t="shared" si="2"/>
        <v>#DIV/0!</v>
      </c>
      <c r="I29" s="72" t="e">
        <f t="shared" si="2"/>
        <v>#DIV/0!</v>
      </c>
      <c r="J29" s="72" t="e">
        <f t="shared" si="2"/>
        <v>#DIV/0!</v>
      </c>
      <c r="K29" s="72" t="e">
        <f t="shared" si="2"/>
        <v>#DIV/0!</v>
      </c>
      <c r="L29" s="72" t="e">
        <f t="shared" si="2"/>
        <v>#DIV/0!</v>
      </c>
      <c r="M29" s="72" t="e">
        <f t="shared" si="2"/>
        <v>#DIV/0!</v>
      </c>
      <c r="N29" s="72" t="e">
        <f t="shared" si="2"/>
        <v>#DIV/0!</v>
      </c>
    </row>
    <row r="30" ht="15.75" thickTop="1"/>
  </sheetData>
  <sheetProtection selectLockedCells="1"/>
  <mergeCells count="5">
    <mergeCell ref="A5:N5"/>
    <mergeCell ref="A6:N6"/>
    <mergeCell ref="A7:N7"/>
    <mergeCell ref="A8:N8"/>
    <mergeCell ref="A9:N9"/>
  </mergeCells>
  <printOptions/>
  <pageMargins left="0.25" right="0.25" top="0.75" bottom="0.75" header="0.3" footer="0.3"/>
  <pageSetup fitToHeight="0" fitToWidth="1" horizontalDpi="600" verticalDpi="600" orientation="landscape" scale="5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C214"/>
  <sheetViews>
    <sheetView zoomScale="65" zoomScaleNormal="65" workbookViewId="0" topLeftCell="A1">
      <pane xSplit="5" ySplit="20" topLeftCell="G51" activePane="bottomRight" state="frozen"/>
      <selection pane="topRight" activeCell="D1" sqref="D1"/>
      <selection pane="bottomLeft" activeCell="A6" sqref="A6"/>
      <selection pane="bottomRight" activeCell="D10" sqref="D10"/>
    </sheetView>
  </sheetViews>
  <sheetFormatPr defaultColWidth="11.421875" defaultRowHeight="15"/>
  <cols>
    <col min="1" max="1" width="15.140625" style="0" hidden="1" customWidth="1"/>
    <col min="2" max="2" width="12.00390625" style="0" customWidth="1"/>
    <col min="3" max="3" width="15.00390625" style="0" customWidth="1"/>
    <col min="4" max="4" width="47.00390625" style="0" customWidth="1"/>
    <col min="5" max="5" width="29.140625" style="0" customWidth="1"/>
    <col min="6" max="6" width="22.421875" style="0" customWidth="1"/>
    <col min="7" max="7" width="2.57421875" style="0" customWidth="1"/>
    <col min="8" max="8" width="10.421875" style="56" customWidth="1"/>
    <col min="9" max="9" width="14.28125" style="0" bestFit="1" customWidth="1"/>
    <col min="10" max="10" width="12.140625" style="56" bestFit="1" customWidth="1"/>
    <col min="11" max="11" width="15.421875" style="0" bestFit="1" customWidth="1"/>
    <col min="12" max="12" width="11.57421875" style="56" bestFit="1" customWidth="1"/>
    <col min="13" max="13" width="15.421875" style="0" bestFit="1" customWidth="1"/>
    <col min="14" max="14" width="11.57421875" style="56" bestFit="1" customWidth="1"/>
    <col min="15" max="15" width="15.421875" style="0" bestFit="1" customWidth="1"/>
    <col min="16" max="16" width="11.57421875" style="56" bestFit="1" customWidth="1"/>
    <col min="17" max="17" width="15.421875" style="0" bestFit="1" customWidth="1"/>
    <col min="18" max="18" width="11.57421875" style="56" bestFit="1" customWidth="1"/>
    <col min="19" max="19" width="15.421875" style="0" bestFit="1" customWidth="1"/>
    <col min="20" max="20" width="11.421875" style="56" customWidth="1"/>
    <col min="21" max="21" width="15.7109375" style="0" customWidth="1"/>
    <col min="22" max="22" width="11.421875" style="56" customWidth="1"/>
    <col min="23" max="23" width="16.57421875" style="0" customWidth="1"/>
    <col min="24" max="24" width="11.421875" style="56" customWidth="1"/>
    <col min="25" max="25" width="16.00390625" style="0" customWidth="1"/>
    <col min="26" max="26" width="11.421875" style="56" customWidth="1"/>
    <col min="27" max="27" width="14.140625" style="0" customWidth="1"/>
    <col min="28" max="28" width="11.421875" style="56" customWidth="1"/>
    <col min="29" max="29" width="14.8515625" style="0" customWidth="1"/>
  </cols>
  <sheetData>
    <row r="1" ht="15"/>
    <row r="2" ht="15"/>
    <row r="3" ht="15"/>
    <row r="4" ht="15"/>
    <row r="5" spans="2:3" ht="15">
      <c r="B5" s="1" t="s">
        <v>17</v>
      </c>
      <c r="C5" s="1"/>
    </row>
    <row r="6" spans="2:4" ht="15">
      <c r="B6" s="1" t="s">
        <v>140</v>
      </c>
      <c r="C6" s="1"/>
      <c r="D6" s="42"/>
    </row>
    <row r="7" spans="2:4" ht="15">
      <c r="B7" s="1" t="s">
        <v>24</v>
      </c>
      <c r="C7" s="1"/>
      <c r="D7" s="91" t="s">
        <v>199</v>
      </c>
    </row>
    <row r="8" spans="2:4" ht="15">
      <c r="B8" s="1" t="s">
        <v>25</v>
      </c>
      <c r="C8" s="1"/>
      <c r="D8" s="92" t="s">
        <v>200</v>
      </c>
    </row>
    <row r="9" spans="2:4" ht="15">
      <c r="B9" s="1" t="s">
        <v>26</v>
      </c>
      <c r="C9" s="1"/>
      <c r="D9" s="92" t="s">
        <v>201</v>
      </c>
    </row>
    <row r="10" spans="2:4" ht="15">
      <c r="B10" s="1"/>
      <c r="C10" s="1"/>
      <c r="D10" s="43"/>
    </row>
    <row r="11" spans="2:4" ht="15">
      <c r="B11" s="1" t="s">
        <v>21</v>
      </c>
      <c r="C11" s="1"/>
      <c r="D11" s="93">
        <v>0.02</v>
      </c>
    </row>
    <row r="12" spans="8:29" ht="15">
      <c r="H12" s="57" t="s">
        <v>27</v>
      </c>
      <c r="I12" s="44"/>
      <c r="J12" s="57" t="s">
        <v>28</v>
      </c>
      <c r="K12" s="44"/>
      <c r="L12" s="57" t="s">
        <v>29</v>
      </c>
      <c r="M12" s="44"/>
      <c r="N12" s="57" t="s">
        <v>30</v>
      </c>
      <c r="O12" s="44"/>
      <c r="P12" s="57" t="s">
        <v>31</v>
      </c>
      <c r="Q12" s="44"/>
      <c r="R12" s="57" t="s">
        <v>32</v>
      </c>
      <c r="S12" s="44"/>
      <c r="T12" s="57" t="s">
        <v>33</v>
      </c>
      <c r="U12" s="44"/>
      <c r="V12" s="57" t="s">
        <v>34</v>
      </c>
      <c r="W12" s="44"/>
      <c r="X12" s="57" t="s">
        <v>35</v>
      </c>
      <c r="Y12" s="44"/>
      <c r="Z12" s="57" t="s">
        <v>36</v>
      </c>
      <c r="AA12" s="44"/>
      <c r="AB12" s="57" t="s">
        <v>37</v>
      </c>
      <c r="AC12" s="44"/>
    </row>
    <row r="13" spans="4:29" ht="15">
      <c r="D13" s="1" t="s">
        <v>38</v>
      </c>
      <c r="E13" s="21" t="s">
        <v>41</v>
      </c>
      <c r="F13" s="83"/>
      <c r="G13" s="87"/>
      <c r="H13" s="108"/>
      <c r="I13" s="109"/>
      <c r="J13" s="106"/>
      <c r="K13" s="107"/>
      <c r="L13" s="106"/>
      <c r="M13" s="107"/>
      <c r="N13" s="106"/>
      <c r="O13" s="107"/>
      <c r="P13" s="106"/>
      <c r="Q13" s="107"/>
      <c r="R13" s="106"/>
      <c r="S13" s="107"/>
      <c r="T13" s="106"/>
      <c r="U13" s="107"/>
      <c r="V13" s="106"/>
      <c r="W13" s="107"/>
      <c r="X13" s="106"/>
      <c r="Y13" s="107"/>
      <c r="Z13" s="106"/>
      <c r="AA13" s="107"/>
      <c r="AB13" s="106"/>
      <c r="AC13" s="107"/>
    </row>
    <row r="14" spans="5:29" ht="15">
      <c r="E14" s="21" t="s">
        <v>39</v>
      </c>
      <c r="F14" s="84">
        <f>+SUM(H14,J14:AC14)</f>
        <v>0</v>
      </c>
      <c r="G14" s="87"/>
      <c r="H14" s="149"/>
      <c r="I14" s="150"/>
      <c r="J14" s="151"/>
      <c r="K14" s="152"/>
      <c r="L14" s="151"/>
      <c r="M14" s="152"/>
      <c r="N14" s="149"/>
      <c r="O14" s="150"/>
      <c r="P14" s="151"/>
      <c r="Q14" s="152"/>
      <c r="R14" s="151"/>
      <c r="S14" s="152"/>
      <c r="T14" s="149"/>
      <c r="U14" s="150"/>
      <c r="V14" s="151"/>
      <c r="W14" s="152"/>
      <c r="X14" s="151"/>
      <c r="Y14" s="152"/>
      <c r="Z14" s="149"/>
      <c r="AA14" s="150"/>
      <c r="AB14" s="151"/>
      <c r="AC14" s="152"/>
    </row>
    <row r="15" spans="5:29" ht="15">
      <c r="E15" s="18" t="s">
        <v>12</v>
      </c>
      <c r="F15" s="19"/>
      <c r="G15" s="39"/>
      <c r="H15" s="153">
        <f>+H35+H58+H79+H100+H121+H142+H163+H170</f>
        <v>0</v>
      </c>
      <c r="I15" s="154"/>
      <c r="J15" s="153">
        <f>+J35+J58+J79+J100+J121+J142+J163+J170</f>
        <v>0</v>
      </c>
      <c r="K15" s="154"/>
      <c r="L15" s="153">
        <f>+L35+L58+L79+L100+L121+L142+L163+L170</f>
        <v>0</v>
      </c>
      <c r="M15" s="154"/>
      <c r="N15" s="153">
        <f>+N35+N58+N79+N100+N121+N142+N163+N170</f>
        <v>0</v>
      </c>
      <c r="O15" s="154"/>
      <c r="P15" s="153">
        <f>+P35+P58+P79+P100+P121+P142+P163+P170</f>
        <v>0</v>
      </c>
      <c r="Q15" s="154"/>
      <c r="R15" s="153">
        <f>+R35+R58+R79+R100+R121+R142+R163+R170</f>
        <v>0</v>
      </c>
      <c r="S15" s="154"/>
      <c r="T15" s="153">
        <f>+T35+T58+T79+T100+T121+T142+T163+T170</f>
        <v>0</v>
      </c>
      <c r="U15" s="154"/>
      <c r="V15" s="153">
        <f>+V35+V58+V79+V100+V121+V142+V163+V170</f>
        <v>0</v>
      </c>
      <c r="W15" s="154"/>
      <c r="X15" s="153">
        <f>+X35+X58+X79+X100+X121+X142+X163+X170</f>
        <v>0</v>
      </c>
      <c r="Y15" s="154"/>
      <c r="Z15" s="153">
        <f>+Z35+Z58+Z79+Z100+Z121+Z142+Z163+Z170</f>
        <v>0</v>
      </c>
      <c r="AA15" s="154"/>
      <c r="AB15" s="153">
        <f>+AB35+AB58+AB79+AB100+AB121+AB142+AB163+AB170</f>
        <v>0</v>
      </c>
      <c r="AC15" s="154"/>
    </row>
    <row r="16" spans="5:29" ht="15">
      <c r="E16" s="18" t="s">
        <v>40</v>
      </c>
      <c r="F16" s="19"/>
      <c r="G16" s="39"/>
      <c r="H16" s="149"/>
      <c r="I16" s="150"/>
      <c r="J16" s="94"/>
      <c r="K16" s="95"/>
      <c r="L16" s="94"/>
      <c r="M16" s="95"/>
      <c r="N16" s="94"/>
      <c r="O16" s="95"/>
      <c r="P16" s="94"/>
      <c r="Q16" s="95"/>
      <c r="R16" s="94"/>
      <c r="S16" s="95"/>
      <c r="T16" s="94"/>
      <c r="U16" s="95"/>
      <c r="V16" s="94"/>
      <c r="W16" s="95"/>
      <c r="X16" s="94"/>
      <c r="Y16" s="95"/>
      <c r="Z16" s="94"/>
      <c r="AA16" s="95"/>
      <c r="AB16" s="94"/>
      <c r="AC16" s="95"/>
    </row>
    <row r="17" spans="5:29" ht="15">
      <c r="E17" s="40" t="s">
        <v>43</v>
      </c>
      <c r="F17" s="27"/>
      <c r="G17" s="39"/>
      <c r="H17" s="149"/>
      <c r="I17" s="150"/>
      <c r="J17" s="94"/>
      <c r="K17" s="95"/>
      <c r="L17" s="94"/>
      <c r="M17" s="95"/>
      <c r="N17" s="94"/>
      <c r="O17" s="95"/>
      <c r="P17" s="94"/>
      <c r="Q17" s="95"/>
      <c r="R17" s="94"/>
      <c r="S17" s="95"/>
      <c r="T17" s="94"/>
      <c r="U17" s="95"/>
      <c r="V17" s="94"/>
      <c r="W17" s="95"/>
      <c r="X17" s="94"/>
      <c r="Y17" s="95"/>
      <c r="Z17" s="94"/>
      <c r="AA17" s="95"/>
      <c r="AB17" s="94"/>
      <c r="AC17" s="95"/>
    </row>
    <row r="18" spans="5:29" ht="30">
      <c r="E18" s="16" t="s">
        <v>6</v>
      </c>
      <c r="F18" s="17" t="s">
        <v>42</v>
      </c>
      <c r="G18" s="13"/>
      <c r="H18" s="65"/>
      <c r="I18" s="45"/>
      <c r="J18" s="58"/>
      <c r="K18" s="14"/>
      <c r="L18" s="58"/>
      <c r="M18" s="14"/>
      <c r="N18" s="58"/>
      <c r="O18" s="14"/>
      <c r="P18" s="58"/>
      <c r="Q18" s="14"/>
      <c r="R18" s="58"/>
      <c r="S18" s="14"/>
      <c r="T18" s="58"/>
      <c r="U18" s="14"/>
      <c r="V18" s="58"/>
      <c r="W18" s="14"/>
      <c r="X18" s="58"/>
      <c r="Y18" s="14"/>
      <c r="Z18" s="58"/>
      <c r="AA18" s="14"/>
      <c r="AB18" s="58"/>
      <c r="AC18" s="14"/>
    </row>
    <row r="19" spans="5:29" ht="15">
      <c r="E19" s="16"/>
      <c r="F19" s="17"/>
      <c r="G19" s="13"/>
      <c r="H19" s="59" t="s">
        <v>4</v>
      </c>
      <c r="I19" s="6" t="s">
        <v>5</v>
      </c>
      <c r="J19" s="59" t="s">
        <v>4</v>
      </c>
      <c r="K19" s="6" t="s">
        <v>5</v>
      </c>
      <c r="L19" s="59" t="s">
        <v>4</v>
      </c>
      <c r="M19" s="6" t="s">
        <v>5</v>
      </c>
      <c r="N19" s="59" t="s">
        <v>4</v>
      </c>
      <c r="O19" s="6" t="s">
        <v>5</v>
      </c>
      <c r="P19" s="59" t="s">
        <v>4</v>
      </c>
      <c r="Q19" s="6" t="s">
        <v>5</v>
      </c>
      <c r="R19" s="59" t="s">
        <v>4</v>
      </c>
      <c r="S19" s="6" t="s">
        <v>5</v>
      </c>
      <c r="T19" s="59" t="s">
        <v>4</v>
      </c>
      <c r="U19" s="6" t="s">
        <v>5</v>
      </c>
      <c r="V19" s="59" t="s">
        <v>4</v>
      </c>
      <c r="W19" s="6" t="s">
        <v>5</v>
      </c>
      <c r="X19" s="59" t="s">
        <v>4</v>
      </c>
      <c r="Y19" s="6" t="s">
        <v>5</v>
      </c>
      <c r="Z19" s="59" t="s">
        <v>4</v>
      </c>
      <c r="AA19" s="6" t="s">
        <v>5</v>
      </c>
      <c r="AB19" s="59" t="s">
        <v>4</v>
      </c>
      <c r="AC19" s="6" t="s">
        <v>5</v>
      </c>
    </row>
    <row r="20" spans="2:29" ht="15">
      <c r="B20" s="1" t="s">
        <v>0</v>
      </c>
      <c r="C20" s="1"/>
      <c r="E20" s="15"/>
      <c r="F20" s="11"/>
      <c r="H20" s="28"/>
      <c r="I20" s="46"/>
      <c r="J20" s="59"/>
      <c r="K20" s="6"/>
      <c r="L20" s="59"/>
      <c r="M20" s="6"/>
      <c r="N20" s="59"/>
      <c r="O20" s="6"/>
      <c r="P20" s="59"/>
      <c r="Q20" s="6"/>
      <c r="R20" s="59"/>
      <c r="S20" s="6"/>
      <c r="T20" s="59"/>
      <c r="U20" s="6"/>
      <c r="V20" s="59"/>
      <c r="W20" s="6"/>
      <c r="X20" s="59"/>
      <c r="Y20" s="6"/>
      <c r="Z20" s="59"/>
      <c r="AA20" s="6"/>
      <c r="AB20" s="59"/>
      <c r="AC20" s="6"/>
    </row>
    <row r="21" spans="4:29" ht="15">
      <c r="D21" s="87" t="s">
        <v>2</v>
      </c>
      <c r="E21" s="96"/>
      <c r="F21" s="85">
        <f>+SUM(I21,K21,M21,O21,Q21,S21,U21,W21,Y21,AA21,AC21)</f>
        <v>0</v>
      </c>
      <c r="G21" s="89"/>
      <c r="H21" s="97"/>
      <c r="I21" s="98"/>
      <c r="J21" s="97"/>
      <c r="K21" s="98"/>
      <c r="L21" s="97"/>
      <c r="M21" s="98"/>
      <c r="N21" s="97"/>
      <c r="O21" s="98"/>
      <c r="P21" s="97"/>
      <c r="Q21" s="98"/>
      <c r="R21" s="97"/>
      <c r="S21" s="98"/>
      <c r="T21" s="97"/>
      <c r="U21" s="98"/>
      <c r="V21" s="97"/>
      <c r="W21" s="98"/>
      <c r="X21" s="97"/>
      <c r="Y21" s="98"/>
      <c r="Z21" s="97"/>
      <c r="AA21" s="98"/>
      <c r="AB21" s="97"/>
      <c r="AC21" s="98"/>
    </row>
    <row r="22" spans="4:29" ht="15">
      <c r="D22" s="87" t="s">
        <v>195</v>
      </c>
      <c r="E22" s="96"/>
      <c r="F22" s="85"/>
      <c r="G22" s="89"/>
      <c r="H22" s="97"/>
      <c r="I22" s="98"/>
      <c r="J22" s="97"/>
      <c r="K22" s="98"/>
      <c r="L22" s="97"/>
      <c r="M22" s="98"/>
      <c r="N22" s="97"/>
      <c r="O22" s="98"/>
      <c r="P22" s="97"/>
      <c r="Q22" s="98"/>
      <c r="R22" s="97"/>
      <c r="S22" s="98"/>
      <c r="T22" s="97"/>
      <c r="U22" s="98"/>
      <c r="V22" s="97"/>
      <c r="W22" s="98"/>
      <c r="X22" s="97"/>
      <c r="Y22" s="98"/>
      <c r="Z22" s="97"/>
      <c r="AA22" s="98"/>
      <c r="AB22" s="97"/>
      <c r="AC22" s="98"/>
    </row>
    <row r="23" spans="4:29" ht="15">
      <c r="D23" s="87" t="s">
        <v>93</v>
      </c>
      <c r="E23" s="96"/>
      <c r="F23" s="85">
        <f aca="true" t="shared" si="0" ref="F23">+SUM(I23,K23,M23,O23,Q23,S23,U23,W23,Y23,AA23,AC23)</f>
        <v>0</v>
      </c>
      <c r="G23" s="89"/>
      <c r="H23" s="97"/>
      <c r="I23" s="98"/>
      <c r="J23" s="97"/>
      <c r="K23" s="98"/>
      <c r="L23" s="97"/>
      <c r="M23" s="98"/>
      <c r="N23" s="97"/>
      <c r="O23" s="98"/>
      <c r="P23" s="97"/>
      <c r="Q23" s="98"/>
      <c r="R23" s="97"/>
      <c r="S23" s="98"/>
      <c r="T23" s="97"/>
      <c r="U23" s="98"/>
      <c r="V23" s="97"/>
      <c r="W23" s="98"/>
      <c r="X23" s="97"/>
      <c r="Y23" s="98"/>
      <c r="Z23" s="97"/>
      <c r="AA23" s="98"/>
      <c r="AB23" s="97"/>
      <c r="AC23" s="98"/>
    </row>
    <row r="24" spans="4:29" ht="15">
      <c r="D24" s="87" t="s">
        <v>1</v>
      </c>
      <c r="E24" s="96"/>
      <c r="F24" s="85">
        <f aca="true" t="shared" si="1" ref="F24:F30">+SUM(I24,K24,M24,O24,Q24,S24,U24,W24,Y24,AA24,AC24)</f>
        <v>0</v>
      </c>
      <c r="G24" s="89"/>
      <c r="H24" s="97"/>
      <c r="I24" s="98"/>
      <c r="J24" s="97"/>
      <c r="K24" s="98"/>
      <c r="L24" s="97"/>
      <c r="M24" s="98"/>
      <c r="N24" s="97"/>
      <c r="O24" s="98"/>
      <c r="P24" s="97"/>
      <c r="Q24" s="98"/>
      <c r="R24" s="97"/>
      <c r="S24" s="98"/>
      <c r="T24" s="97"/>
      <c r="U24" s="98"/>
      <c r="V24" s="97"/>
      <c r="W24" s="98"/>
      <c r="X24" s="97"/>
      <c r="Y24" s="98"/>
      <c r="Z24" s="97"/>
      <c r="AA24" s="98"/>
      <c r="AB24" s="97"/>
      <c r="AC24" s="98"/>
    </row>
    <row r="25" spans="4:29" ht="15">
      <c r="D25" s="87" t="s">
        <v>10</v>
      </c>
      <c r="E25" s="96"/>
      <c r="F25" s="85">
        <f t="shared" si="1"/>
        <v>0</v>
      </c>
      <c r="G25" s="89"/>
      <c r="H25" s="97"/>
      <c r="I25" s="98"/>
      <c r="J25" s="97"/>
      <c r="K25" s="98"/>
      <c r="L25" s="97"/>
      <c r="M25" s="98"/>
      <c r="N25" s="97"/>
      <c r="O25" s="98"/>
      <c r="P25" s="97"/>
      <c r="Q25" s="98"/>
      <c r="R25" s="97"/>
      <c r="S25" s="98"/>
      <c r="T25" s="97"/>
      <c r="U25" s="98"/>
      <c r="V25" s="97"/>
      <c r="W25" s="98"/>
      <c r="X25" s="97"/>
      <c r="Y25" s="98"/>
      <c r="Z25" s="97"/>
      <c r="AA25" s="98"/>
      <c r="AB25" s="97"/>
      <c r="AC25" s="98"/>
    </row>
    <row r="26" spans="4:29" ht="15">
      <c r="D26" s="87" t="s">
        <v>22</v>
      </c>
      <c r="E26" s="96"/>
      <c r="F26" s="85">
        <f t="shared" si="1"/>
        <v>0</v>
      </c>
      <c r="G26" s="89"/>
      <c r="H26" s="97"/>
      <c r="I26" s="98"/>
      <c r="J26" s="97"/>
      <c r="K26" s="89"/>
      <c r="L26" s="97"/>
      <c r="M26" s="98"/>
      <c r="N26" s="97"/>
      <c r="O26" s="98"/>
      <c r="P26" s="97"/>
      <c r="Q26" s="98"/>
      <c r="R26" s="97"/>
      <c r="S26" s="98"/>
      <c r="T26" s="97"/>
      <c r="U26" s="98"/>
      <c r="V26" s="97"/>
      <c r="W26" s="98"/>
      <c r="X26" s="97"/>
      <c r="Y26" s="98"/>
      <c r="Z26" s="97"/>
      <c r="AA26" s="98"/>
      <c r="AB26" s="97"/>
      <c r="AC26" s="98"/>
    </row>
    <row r="27" spans="4:29" ht="15">
      <c r="D27" s="87" t="s">
        <v>9</v>
      </c>
      <c r="E27" s="96"/>
      <c r="F27" s="85">
        <f t="shared" si="1"/>
        <v>0</v>
      </c>
      <c r="G27" s="89"/>
      <c r="H27" s="97"/>
      <c r="I27" s="98"/>
      <c r="J27" s="97"/>
      <c r="K27" s="89"/>
      <c r="L27" s="97"/>
      <c r="M27" s="98"/>
      <c r="N27" s="97"/>
      <c r="O27" s="98"/>
      <c r="P27" s="97"/>
      <c r="Q27" s="98"/>
      <c r="R27" s="97"/>
      <c r="S27" s="98"/>
      <c r="T27" s="97"/>
      <c r="U27" s="98"/>
      <c r="V27" s="97"/>
      <c r="W27" s="98"/>
      <c r="X27" s="97"/>
      <c r="Y27" s="98"/>
      <c r="Z27" s="97"/>
      <c r="AA27" s="98"/>
      <c r="AB27" s="97"/>
      <c r="AC27" s="98"/>
    </row>
    <row r="28" spans="4:29" ht="15">
      <c r="D28" s="87" t="s">
        <v>3</v>
      </c>
      <c r="E28" s="96"/>
      <c r="F28" s="85">
        <f t="shared" si="1"/>
        <v>0</v>
      </c>
      <c r="G28" s="89"/>
      <c r="H28" s="97"/>
      <c r="I28" s="98"/>
      <c r="J28" s="97"/>
      <c r="K28" s="98"/>
      <c r="L28" s="97"/>
      <c r="M28" s="98"/>
      <c r="N28" s="97"/>
      <c r="O28" s="98"/>
      <c r="P28" s="97"/>
      <c r="Q28" s="98"/>
      <c r="R28" s="97"/>
      <c r="S28" s="98"/>
      <c r="T28" s="97"/>
      <c r="U28" s="98"/>
      <c r="V28" s="97"/>
      <c r="W28" s="98"/>
      <c r="X28" s="97"/>
      <c r="Y28" s="98"/>
      <c r="Z28" s="97"/>
      <c r="AA28" s="98"/>
      <c r="AB28" s="97"/>
      <c r="AC28" s="98"/>
    </row>
    <row r="29" spans="4:29" ht="15">
      <c r="D29" s="87" t="s">
        <v>20</v>
      </c>
      <c r="E29" s="96"/>
      <c r="F29" s="85">
        <f t="shared" si="1"/>
        <v>0</v>
      </c>
      <c r="G29" s="89"/>
      <c r="H29" s="97"/>
      <c r="I29" s="98"/>
      <c r="J29" s="97"/>
      <c r="K29" s="98"/>
      <c r="L29" s="97"/>
      <c r="M29" s="98"/>
      <c r="N29" s="97"/>
      <c r="O29" s="98"/>
      <c r="P29" s="97"/>
      <c r="Q29" s="98"/>
      <c r="R29" s="97"/>
      <c r="S29" s="98"/>
      <c r="T29" s="97"/>
      <c r="U29" s="98"/>
      <c r="V29" s="97"/>
      <c r="W29" s="98"/>
      <c r="X29" s="97"/>
      <c r="Y29" s="98"/>
      <c r="Z29" s="97"/>
      <c r="AA29" s="98"/>
      <c r="AB29" s="97"/>
      <c r="AC29" s="98"/>
    </row>
    <row r="30" spans="4:29" ht="15">
      <c r="D30" s="87" t="s">
        <v>23</v>
      </c>
      <c r="E30" s="96"/>
      <c r="F30" s="85">
        <f t="shared" si="1"/>
        <v>0</v>
      </c>
      <c r="G30" s="89"/>
      <c r="H30" s="97"/>
      <c r="I30" s="98"/>
      <c r="J30" s="97"/>
      <c r="K30" s="98"/>
      <c r="L30" s="97"/>
      <c r="M30" s="98"/>
      <c r="N30" s="97"/>
      <c r="O30" s="98"/>
      <c r="P30" s="97"/>
      <c r="Q30" s="98"/>
      <c r="R30" s="97"/>
      <c r="S30" s="98"/>
      <c r="T30" s="97"/>
      <c r="U30" s="98"/>
      <c r="V30" s="97"/>
      <c r="W30" s="98"/>
      <c r="X30" s="97"/>
      <c r="Y30" s="98"/>
      <c r="Z30" s="97"/>
      <c r="AA30" s="98"/>
      <c r="AB30" s="97"/>
      <c r="AC30" s="98"/>
    </row>
    <row r="31" spans="5:29" ht="15">
      <c r="E31" s="96"/>
      <c r="F31" s="85"/>
      <c r="G31" s="23"/>
      <c r="H31" s="28"/>
      <c r="I31" s="7"/>
      <c r="J31" s="28"/>
      <c r="K31" s="7"/>
      <c r="L31" s="28"/>
      <c r="M31" s="7"/>
      <c r="N31" s="28"/>
      <c r="O31" s="7"/>
      <c r="P31" s="28"/>
      <c r="Q31" s="7"/>
      <c r="R31" s="28"/>
      <c r="S31" s="7"/>
      <c r="T31" s="28"/>
      <c r="U31" s="7"/>
      <c r="V31" s="28"/>
      <c r="W31" s="7"/>
      <c r="X31" s="28"/>
      <c r="Y31" s="7"/>
      <c r="Z31" s="28"/>
      <c r="AA31" s="7"/>
      <c r="AB31" s="28"/>
      <c r="AC31" s="7"/>
    </row>
    <row r="32" spans="2:29" ht="15">
      <c r="B32" t="s">
        <v>185</v>
      </c>
      <c r="D32" s="99">
        <v>0.15</v>
      </c>
      <c r="E32" s="96"/>
      <c r="F32" s="25">
        <f>+SUM(I32,K32,M32,O32,Q32,S32,U32,W32,Y32,AA32,AC32)</f>
        <v>0</v>
      </c>
      <c r="G32" s="23"/>
      <c r="H32" s="28"/>
      <c r="I32" s="7">
        <f>+SUM(I21:I29)*$D$32</f>
        <v>0</v>
      </c>
      <c r="J32" s="28"/>
      <c r="K32" s="7">
        <f>+SUM(K21:K29)*$D$32</f>
        <v>0</v>
      </c>
      <c r="L32" s="28"/>
      <c r="M32" s="7">
        <f>+SUM(M21:M29)*$D$32</f>
        <v>0</v>
      </c>
      <c r="N32" s="28"/>
      <c r="O32" s="7">
        <f>+SUM(O21:O29)*$D$32</f>
        <v>0</v>
      </c>
      <c r="P32" s="28"/>
      <c r="Q32" s="7">
        <f>+SUM(Q21:Q29)*$D$32</f>
        <v>0</v>
      </c>
      <c r="R32" s="28"/>
      <c r="S32" s="7">
        <f>+SUM(S21:S29)*$D$32</f>
        <v>0</v>
      </c>
      <c r="T32" s="28"/>
      <c r="U32" s="7">
        <f>+SUM(U21:U29)*$D$32</f>
        <v>0</v>
      </c>
      <c r="V32" s="28"/>
      <c r="W32" s="7">
        <f>+SUM(W21:W29)*$D$32</f>
        <v>0</v>
      </c>
      <c r="X32" s="28"/>
      <c r="Y32" s="7">
        <f>+SUM(Y21:Y29)*$D$32</f>
        <v>0</v>
      </c>
      <c r="Z32" s="28"/>
      <c r="AA32" s="7">
        <f>+SUM(AA21:AA29)*$D$32</f>
        <v>0</v>
      </c>
      <c r="AB32" s="28"/>
      <c r="AC32" s="7">
        <f>+SUM(AC21:AC29)*$D$32</f>
        <v>0</v>
      </c>
    </row>
    <row r="33" spans="2:29" ht="15">
      <c r="B33" t="s">
        <v>189</v>
      </c>
      <c r="D33" s="93">
        <v>0.056</v>
      </c>
      <c r="E33" s="96"/>
      <c r="F33" s="25">
        <f>+SUM(I33,K33,M33,O33,Q33,S33,U33,W33,Y33,AA33,AC33)</f>
        <v>0</v>
      </c>
      <c r="G33" s="23"/>
      <c r="H33" s="28"/>
      <c r="I33" s="7">
        <f>+SUM(I21:I32)*$D$33</f>
        <v>0</v>
      </c>
      <c r="J33" s="28"/>
      <c r="K33" s="7">
        <f>+SUM(K21:K32)*$D$33</f>
        <v>0</v>
      </c>
      <c r="L33" s="28"/>
      <c r="M33" s="7">
        <f>+SUM(M21:M32)*$D$33</f>
        <v>0</v>
      </c>
      <c r="N33" s="28"/>
      <c r="O33" s="7">
        <f>+SUM(O21:O32)*$D$33</f>
        <v>0</v>
      </c>
      <c r="P33" s="28"/>
      <c r="Q33" s="7">
        <f>+SUM(Q21:Q32)*$D$33</f>
        <v>0</v>
      </c>
      <c r="R33" s="28"/>
      <c r="S33" s="7">
        <f>+SUM(S21:S32)*$D$33</f>
        <v>0</v>
      </c>
      <c r="T33" s="28"/>
      <c r="U33" s="7">
        <f>+SUM(U21:U32)*$D$33</f>
        <v>0</v>
      </c>
      <c r="V33" s="28"/>
      <c r="W33" s="7">
        <f>+SUM(W21:W32)*$D$33</f>
        <v>0</v>
      </c>
      <c r="X33" s="28"/>
      <c r="Y33" s="7">
        <f>+SUM(Y21:Y32)*$D$33</f>
        <v>0</v>
      </c>
      <c r="Z33" s="28"/>
      <c r="AA33" s="7">
        <f>+SUM(AA21:AA32)*$D$33</f>
        <v>0</v>
      </c>
      <c r="AB33" s="28"/>
      <c r="AC33" s="7">
        <f>+SUM(AC21:AC32)*$D$33</f>
        <v>0</v>
      </c>
    </row>
    <row r="34" spans="2:29" ht="15">
      <c r="B34" t="s">
        <v>91</v>
      </c>
      <c r="E34" s="96"/>
      <c r="F34" s="25">
        <f>+SUM(I34,K34,M34,O34,Q34,S34,U34,W34,Y34,AA34,AC34)</f>
        <v>0</v>
      </c>
      <c r="G34" s="23"/>
      <c r="H34" s="28"/>
      <c r="I34" s="82"/>
      <c r="J34" s="28"/>
      <c r="K34" s="7">
        <f>+SUM(K21:K33)*$D$11</f>
        <v>0</v>
      </c>
      <c r="L34" s="28"/>
      <c r="M34" s="7">
        <f>+SUM(M21:M33)*(1+$D$11)^2-SUM(M21:M33)</f>
        <v>0</v>
      </c>
      <c r="N34" s="28"/>
      <c r="O34" s="7">
        <f>+SUM(O21:O33)*(1+$D$11)^3-SUM(O21:O33)</f>
        <v>0</v>
      </c>
      <c r="P34" s="28"/>
      <c r="Q34" s="7">
        <f>+SUM(Q21:Q33)*(1+$D$11)^4-SUM(Q21:Q33)</f>
        <v>0</v>
      </c>
      <c r="R34" s="28"/>
      <c r="S34" s="7">
        <f>+SUM(S21:S33)*(1+$D$11)^5-SUM(S21:S33)</f>
        <v>0</v>
      </c>
      <c r="T34" s="28"/>
      <c r="U34" s="7">
        <f>+SUM(U21:U33)*(1+$D$11)^6-SUM(U21:U33)</f>
        <v>0</v>
      </c>
      <c r="V34" s="28"/>
      <c r="W34" s="7">
        <f>+SUM(W21:W33)*(1+$D$11)^7-SUM(W21:W33)</f>
        <v>0</v>
      </c>
      <c r="X34" s="28"/>
      <c r="Y34" s="7">
        <f>+SUM(Y21:Y33)*(1+$D$11)^8-SUM(Y21:Y33)</f>
        <v>0</v>
      </c>
      <c r="Z34" s="28"/>
      <c r="AA34" s="7">
        <f>+SUM(AA21:AA33)*(1+$D$11)^9-SUM(AA21:AA33)</f>
        <v>0</v>
      </c>
      <c r="AB34" s="28"/>
      <c r="AC34" s="7">
        <f>+SUM(AC21:AC33)*(1+$D$11)^10-SUM(AC21:AC33)</f>
        <v>0</v>
      </c>
    </row>
    <row r="35" spans="4:29" ht="15.75" thickBot="1">
      <c r="D35" s="1" t="s">
        <v>11</v>
      </c>
      <c r="E35" s="96"/>
      <c r="F35" s="48">
        <f>+SUM(I35,K35,M35,O35,Q35,S35,U35,W35,Y35,AA35,AC35)</f>
        <v>0</v>
      </c>
      <c r="G35" s="23"/>
      <c r="H35" s="60">
        <f aca="true" t="shared" si="2" ref="H35:AC35">+SUM(H21:H34)</f>
        <v>0</v>
      </c>
      <c r="I35" s="31">
        <f t="shared" si="2"/>
        <v>0</v>
      </c>
      <c r="J35" s="60">
        <f t="shared" si="2"/>
        <v>0</v>
      </c>
      <c r="K35" s="31">
        <f t="shared" si="2"/>
        <v>0</v>
      </c>
      <c r="L35" s="60">
        <f t="shared" si="2"/>
        <v>0</v>
      </c>
      <c r="M35" s="31">
        <f t="shared" si="2"/>
        <v>0</v>
      </c>
      <c r="N35" s="60">
        <f t="shared" si="2"/>
        <v>0</v>
      </c>
      <c r="O35" s="31">
        <f t="shared" si="2"/>
        <v>0</v>
      </c>
      <c r="P35" s="60">
        <f t="shared" si="2"/>
        <v>0</v>
      </c>
      <c r="Q35" s="31">
        <f t="shared" si="2"/>
        <v>0</v>
      </c>
      <c r="R35" s="60">
        <f t="shared" si="2"/>
        <v>0</v>
      </c>
      <c r="S35" s="31">
        <f t="shared" si="2"/>
        <v>0</v>
      </c>
      <c r="T35" s="60">
        <f t="shared" si="2"/>
        <v>0</v>
      </c>
      <c r="U35" s="31">
        <f t="shared" si="2"/>
        <v>0</v>
      </c>
      <c r="V35" s="60">
        <f t="shared" si="2"/>
        <v>0</v>
      </c>
      <c r="W35" s="31">
        <f t="shared" si="2"/>
        <v>0</v>
      </c>
      <c r="X35" s="60">
        <f t="shared" si="2"/>
        <v>0</v>
      </c>
      <c r="Y35" s="31">
        <f t="shared" si="2"/>
        <v>0</v>
      </c>
      <c r="Z35" s="60">
        <f t="shared" si="2"/>
        <v>0</v>
      </c>
      <c r="AA35" s="31">
        <f t="shared" si="2"/>
        <v>0</v>
      </c>
      <c r="AB35" s="60">
        <f t="shared" si="2"/>
        <v>0</v>
      </c>
      <c r="AC35" s="31">
        <f t="shared" si="2"/>
        <v>0</v>
      </c>
    </row>
    <row r="36" spans="5:29" ht="15.75" thickTop="1">
      <c r="E36" s="96"/>
      <c r="F36" s="25"/>
      <c r="G36" s="23"/>
      <c r="H36" s="28"/>
      <c r="I36" s="7"/>
      <c r="J36" s="28"/>
      <c r="K36" s="7"/>
      <c r="L36" s="28"/>
      <c r="M36" s="7"/>
      <c r="N36" s="28"/>
      <c r="O36" s="7"/>
      <c r="P36" s="28"/>
      <c r="Q36" s="7"/>
      <c r="R36" s="28"/>
      <c r="S36" s="7"/>
      <c r="T36" s="28"/>
      <c r="U36" s="7"/>
      <c r="V36" s="28"/>
      <c r="W36" s="7"/>
      <c r="X36" s="28"/>
      <c r="Y36" s="7"/>
      <c r="Z36" s="28"/>
      <c r="AA36" s="7"/>
      <c r="AB36" s="28"/>
      <c r="AC36" s="7"/>
    </row>
    <row r="37" spans="2:29" ht="15">
      <c r="B37" s="1" t="s">
        <v>64</v>
      </c>
      <c r="E37" s="96"/>
      <c r="F37" s="25"/>
      <c r="G37" s="23"/>
      <c r="H37" s="28"/>
      <c r="I37" s="7"/>
      <c r="J37" s="28"/>
      <c r="K37" s="7"/>
      <c r="L37" s="28"/>
      <c r="M37" s="7"/>
      <c r="N37" s="28"/>
      <c r="O37" s="7"/>
      <c r="P37" s="28"/>
      <c r="Q37" s="7"/>
      <c r="R37" s="28"/>
      <c r="S37" s="7"/>
      <c r="T37" s="28"/>
      <c r="U37" s="7"/>
      <c r="V37" s="28"/>
      <c r="W37" s="7"/>
      <c r="X37" s="28"/>
      <c r="Y37" s="7"/>
      <c r="Z37" s="28"/>
      <c r="AA37" s="7"/>
      <c r="AB37" s="28"/>
      <c r="AC37" s="7"/>
    </row>
    <row r="38" spans="5:29" ht="15">
      <c r="E38" s="96"/>
      <c r="F38" s="25"/>
      <c r="G38" s="23"/>
      <c r="H38" s="28"/>
      <c r="I38" s="7"/>
      <c r="J38" s="28"/>
      <c r="K38" s="7"/>
      <c r="L38" s="28"/>
      <c r="M38" s="7"/>
      <c r="N38" s="28"/>
      <c r="O38" s="7"/>
      <c r="P38" s="28"/>
      <c r="Q38" s="7"/>
      <c r="R38" s="28"/>
      <c r="S38" s="7"/>
      <c r="T38" s="28"/>
      <c r="U38" s="7"/>
      <c r="V38" s="28"/>
      <c r="W38" s="7"/>
      <c r="X38" s="28"/>
      <c r="Y38" s="7"/>
      <c r="Z38" s="28"/>
      <c r="AA38" s="7"/>
      <c r="AB38" s="28"/>
      <c r="AC38" s="7"/>
    </row>
    <row r="39" spans="2:29" ht="15">
      <c r="B39" s="1" t="s">
        <v>44</v>
      </c>
      <c r="E39" s="96"/>
      <c r="F39" s="25"/>
      <c r="G39" s="23"/>
      <c r="H39" s="28"/>
      <c r="I39" s="7"/>
      <c r="J39" s="28"/>
      <c r="K39" s="7"/>
      <c r="L39" s="28"/>
      <c r="M39" s="7"/>
      <c r="N39" s="28"/>
      <c r="O39" s="7"/>
      <c r="P39" s="28"/>
      <c r="Q39" s="7"/>
      <c r="R39" s="28"/>
      <c r="S39" s="7"/>
      <c r="T39" s="28"/>
      <c r="U39" s="7"/>
      <c r="V39" s="28"/>
      <c r="W39" s="7"/>
      <c r="X39" s="28"/>
      <c r="Y39" s="7"/>
      <c r="Z39" s="28"/>
      <c r="AA39" s="7"/>
      <c r="AB39" s="28"/>
      <c r="AC39" s="7"/>
    </row>
    <row r="40" spans="1:29" ht="15">
      <c r="A40" t="str">
        <f aca="true" t="shared" si="3" ref="A40:A53">+$B$39&amp;D40&amp;"Total"</f>
        <v>Soins et servicesGestionnairesTotal</v>
      </c>
      <c r="C40" t="s">
        <v>45</v>
      </c>
      <c r="D40" t="s">
        <v>46</v>
      </c>
      <c r="E40" s="96"/>
      <c r="F40" s="25">
        <f>+SUM(I40,K40,M40,O40,Q40,S40,U40,W40,Y40,AA40,AC40)</f>
        <v>0</v>
      </c>
      <c r="G40" s="23"/>
      <c r="H40" s="28">
        <f aca="true" t="shared" si="4" ref="H40:H46">VLOOKUP($A40,salaires,9,FALSE)</f>
        <v>0</v>
      </c>
      <c r="I40" s="67">
        <f aca="true" t="shared" si="5" ref="I40:I46">VLOOKUP($A40,salaires,10,FALSE)</f>
        <v>0</v>
      </c>
      <c r="J40" s="28">
        <f aca="true" t="shared" si="6" ref="J40:J46">VLOOKUP($A40,salaires,11,FALSE)</f>
        <v>0</v>
      </c>
      <c r="K40" s="7">
        <f aca="true" t="shared" si="7" ref="K40:K46">VLOOKUP($A40,salaires,12,FALSE)</f>
        <v>0</v>
      </c>
      <c r="L40" s="28">
        <f aca="true" t="shared" si="8" ref="L40:L46">VLOOKUP($A40,salaires,13,FALSE)</f>
        <v>0</v>
      </c>
      <c r="M40" s="7">
        <f aca="true" t="shared" si="9" ref="M40:M46">VLOOKUP($A40,salaires,14,FALSE)</f>
        <v>0</v>
      </c>
      <c r="N40" s="28">
        <f aca="true" t="shared" si="10" ref="N40:N46">VLOOKUP($A40,salaires,15,FALSE)</f>
        <v>0</v>
      </c>
      <c r="O40" s="7">
        <f aca="true" t="shared" si="11" ref="O40:O46">VLOOKUP($A40,salaires,16,FALSE)</f>
        <v>0</v>
      </c>
      <c r="P40" s="28">
        <f aca="true" t="shared" si="12" ref="P40:P46">VLOOKUP($A40,salaires,17,FALSE)</f>
        <v>0</v>
      </c>
      <c r="Q40" s="7">
        <f aca="true" t="shared" si="13" ref="Q40:Q46">VLOOKUP($A40,salaires,18,FALSE)</f>
        <v>0</v>
      </c>
      <c r="R40" s="28">
        <f aca="true" t="shared" si="14" ref="R40:R46">VLOOKUP($A40,salaires,19,FALSE)</f>
        <v>0</v>
      </c>
      <c r="S40" s="7">
        <f aca="true" t="shared" si="15" ref="S40:S46">VLOOKUP($A40,salaires,20,FALSE)</f>
        <v>0</v>
      </c>
      <c r="T40" s="28">
        <f aca="true" t="shared" si="16" ref="T40:T46">VLOOKUP($A40,salaires,21,FALSE)</f>
        <v>0</v>
      </c>
      <c r="U40" s="7">
        <f aca="true" t="shared" si="17" ref="U40:U46">VLOOKUP($A40,salaires,22,FALSE)</f>
        <v>0</v>
      </c>
      <c r="V40" s="28">
        <f aca="true" t="shared" si="18" ref="V40:V46">VLOOKUP($A40,salaires,23,FALSE)</f>
        <v>0</v>
      </c>
      <c r="W40" s="7">
        <f aca="true" t="shared" si="19" ref="W40:W46">VLOOKUP($A40,salaires,24,FALSE)</f>
        <v>0</v>
      </c>
      <c r="X40" s="28">
        <f aca="true" t="shared" si="20" ref="X40:X46">VLOOKUP($A40,salaires,25,FALSE)</f>
        <v>0</v>
      </c>
      <c r="Y40" s="7">
        <f aca="true" t="shared" si="21" ref="Y40:Y46">VLOOKUP($A40,salaires,26,FALSE)</f>
        <v>0</v>
      </c>
      <c r="Z40" s="28">
        <f aca="true" t="shared" si="22" ref="Z40:Z46">VLOOKUP($A40,salaires,27,FALSE)</f>
        <v>0</v>
      </c>
      <c r="AA40" s="7">
        <f aca="true" t="shared" si="23" ref="AA40:AA46">VLOOKUP($A40,salaires,28,FALSE)</f>
        <v>0</v>
      </c>
      <c r="AB40" s="28">
        <f aca="true" t="shared" si="24" ref="AB40:AB46">VLOOKUP($A40,salaires,29,FALSE)</f>
        <v>0</v>
      </c>
      <c r="AC40" s="7">
        <f aca="true" t="shared" si="25" ref="AC40:AC46">VLOOKUP($A40,salaires,30,FALSE)</f>
        <v>0</v>
      </c>
    </row>
    <row r="41" spans="1:29" ht="15">
      <c r="A41" t="str">
        <f t="shared" si="3"/>
        <v>Soins et servicesPersonnel médicalTotal</v>
      </c>
      <c r="D41" t="s">
        <v>48</v>
      </c>
      <c r="E41" s="96"/>
      <c r="F41" s="25">
        <f aca="true" t="shared" si="26" ref="F41:F52">+SUM(I41,K41,M41,O41,Q41,S41,U41,W41,Y41,AA41,AC41)</f>
        <v>0</v>
      </c>
      <c r="G41" s="23"/>
      <c r="H41" s="28">
        <f t="shared" si="4"/>
        <v>0</v>
      </c>
      <c r="I41" s="67">
        <f t="shared" si="5"/>
        <v>0</v>
      </c>
      <c r="J41" s="28">
        <f t="shared" si="6"/>
        <v>0</v>
      </c>
      <c r="K41" s="7">
        <f t="shared" si="7"/>
        <v>0</v>
      </c>
      <c r="L41" s="28">
        <f t="shared" si="8"/>
        <v>0</v>
      </c>
      <c r="M41" s="7">
        <f t="shared" si="9"/>
        <v>0</v>
      </c>
      <c r="N41" s="28">
        <f t="shared" si="10"/>
        <v>0</v>
      </c>
      <c r="O41" s="7">
        <f t="shared" si="11"/>
        <v>0</v>
      </c>
      <c r="P41" s="28">
        <f t="shared" si="12"/>
        <v>0</v>
      </c>
      <c r="Q41" s="7">
        <f t="shared" si="13"/>
        <v>0</v>
      </c>
      <c r="R41" s="28">
        <f t="shared" si="14"/>
        <v>0</v>
      </c>
      <c r="S41" s="7">
        <f t="shared" si="15"/>
        <v>0</v>
      </c>
      <c r="T41" s="28">
        <f t="shared" si="16"/>
        <v>0</v>
      </c>
      <c r="U41" s="7">
        <f t="shared" si="17"/>
        <v>0</v>
      </c>
      <c r="V41" s="28">
        <f t="shared" si="18"/>
        <v>0</v>
      </c>
      <c r="W41" s="7">
        <f t="shared" si="19"/>
        <v>0</v>
      </c>
      <c r="X41" s="28">
        <f t="shared" si="20"/>
        <v>0</v>
      </c>
      <c r="Y41" s="7">
        <f t="shared" si="21"/>
        <v>0</v>
      </c>
      <c r="Z41" s="28">
        <f t="shared" si="22"/>
        <v>0</v>
      </c>
      <c r="AA41" s="7">
        <f t="shared" si="23"/>
        <v>0</v>
      </c>
      <c r="AB41" s="28">
        <f t="shared" si="24"/>
        <v>0</v>
      </c>
      <c r="AC41" s="7">
        <f t="shared" si="25"/>
        <v>0</v>
      </c>
    </row>
    <row r="42" spans="1:29" ht="15">
      <c r="A42" t="str">
        <f t="shared" si="3"/>
        <v>Soins et servicesPersonnel clinique (échelon 2/3)Total</v>
      </c>
      <c r="D42" t="s">
        <v>133</v>
      </c>
      <c r="E42" s="96"/>
      <c r="F42" s="25">
        <f t="shared" si="26"/>
        <v>0</v>
      </c>
      <c r="G42" s="23"/>
      <c r="H42" s="28">
        <f t="shared" si="4"/>
        <v>0</v>
      </c>
      <c r="I42" s="67">
        <f t="shared" si="5"/>
        <v>0</v>
      </c>
      <c r="J42" s="28">
        <f t="shared" si="6"/>
        <v>0</v>
      </c>
      <c r="K42" s="7">
        <f t="shared" si="7"/>
        <v>0</v>
      </c>
      <c r="L42" s="28">
        <f t="shared" si="8"/>
        <v>0</v>
      </c>
      <c r="M42" s="7">
        <f t="shared" si="9"/>
        <v>0</v>
      </c>
      <c r="N42" s="28">
        <f t="shared" si="10"/>
        <v>0</v>
      </c>
      <c r="O42" s="7">
        <f t="shared" si="11"/>
        <v>0</v>
      </c>
      <c r="P42" s="28">
        <f t="shared" si="12"/>
        <v>0</v>
      </c>
      <c r="Q42" s="7">
        <f t="shared" si="13"/>
        <v>0</v>
      </c>
      <c r="R42" s="28">
        <f t="shared" si="14"/>
        <v>0</v>
      </c>
      <c r="S42" s="7">
        <f t="shared" si="15"/>
        <v>0</v>
      </c>
      <c r="T42" s="28">
        <f t="shared" si="16"/>
        <v>0</v>
      </c>
      <c r="U42" s="7">
        <f t="shared" si="17"/>
        <v>0</v>
      </c>
      <c r="V42" s="28">
        <f t="shared" si="18"/>
        <v>0</v>
      </c>
      <c r="W42" s="7">
        <f t="shared" si="19"/>
        <v>0</v>
      </c>
      <c r="X42" s="28">
        <f t="shared" si="20"/>
        <v>0</v>
      </c>
      <c r="Y42" s="7">
        <f t="shared" si="21"/>
        <v>0</v>
      </c>
      <c r="Z42" s="28">
        <f t="shared" si="22"/>
        <v>0</v>
      </c>
      <c r="AA42" s="7">
        <f t="shared" si="23"/>
        <v>0</v>
      </c>
      <c r="AB42" s="28">
        <f t="shared" si="24"/>
        <v>0</v>
      </c>
      <c r="AC42" s="7">
        <f t="shared" si="25"/>
        <v>0</v>
      </c>
    </row>
    <row r="43" spans="1:29" ht="15">
      <c r="A43" t="str">
        <f t="shared" si="3"/>
        <v>Soins et servicesPersonnel professionnelTotal</v>
      </c>
      <c r="D43" t="s">
        <v>49</v>
      </c>
      <c r="E43" s="96"/>
      <c r="F43" s="25">
        <f t="shared" si="26"/>
        <v>0</v>
      </c>
      <c r="G43" s="23"/>
      <c r="H43" s="28">
        <f t="shared" si="4"/>
        <v>0</v>
      </c>
      <c r="I43" s="67">
        <f t="shared" si="5"/>
        <v>0</v>
      </c>
      <c r="J43" s="28">
        <f t="shared" si="6"/>
        <v>0</v>
      </c>
      <c r="K43" s="7">
        <f t="shared" si="7"/>
        <v>0</v>
      </c>
      <c r="L43" s="28">
        <f t="shared" si="8"/>
        <v>0</v>
      </c>
      <c r="M43" s="7">
        <f t="shared" si="9"/>
        <v>0</v>
      </c>
      <c r="N43" s="28">
        <f t="shared" si="10"/>
        <v>0</v>
      </c>
      <c r="O43" s="7">
        <f t="shared" si="11"/>
        <v>0</v>
      </c>
      <c r="P43" s="28">
        <f t="shared" si="12"/>
        <v>0</v>
      </c>
      <c r="Q43" s="7">
        <f t="shared" si="13"/>
        <v>0</v>
      </c>
      <c r="R43" s="28">
        <f t="shared" si="14"/>
        <v>0</v>
      </c>
      <c r="S43" s="7">
        <f t="shared" si="15"/>
        <v>0</v>
      </c>
      <c r="T43" s="28">
        <f t="shared" si="16"/>
        <v>0</v>
      </c>
      <c r="U43" s="7">
        <f t="shared" si="17"/>
        <v>0</v>
      </c>
      <c r="V43" s="28">
        <f t="shared" si="18"/>
        <v>0</v>
      </c>
      <c r="W43" s="7">
        <f t="shared" si="19"/>
        <v>0</v>
      </c>
      <c r="X43" s="28">
        <f t="shared" si="20"/>
        <v>0</v>
      </c>
      <c r="Y43" s="7">
        <f t="shared" si="21"/>
        <v>0</v>
      </c>
      <c r="Z43" s="28">
        <f t="shared" si="22"/>
        <v>0</v>
      </c>
      <c r="AA43" s="7">
        <f t="shared" si="23"/>
        <v>0</v>
      </c>
      <c r="AB43" s="28">
        <f t="shared" si="24"/>
        <v>0</v>
      </c>
      <c r="AC43" s="7">
        <f t="shared" si="25"/>
        <v>0</v>
      </c>
    </row>
    <row r="44" spans="1:29" ht="15">
      <c r="A44" t="str">
        <f t="shared" si="3"/>
        <v>Soins et servicesPersonnel administratifTotal</v>
      </c>
      <c r="D44" t="s">
        <v>47</v>
      </c>
      <c r="E44" s="96"/>
      <c r="F44" s="25">
        <f t="shared" si="26"/>
        <v>0</v>
      </c>
      <c r="G44" s="23"/>
      <c r="H44" s="28">
        <f t="shared" si="4"/>
        <v>0</v>
      </c>
      <c r="I44" s="67">
        <f t="shared" si="5"/>
        <v>0</v>
      </c>
      <c r="J44" s="28">
        <f t="shared" si="6"/>
        <v>0</v>
      </c>
      <c r="K44" s="7">
        <f t="shared" si="7"/>
        <v>0</v>
      </c>
      <c r="L44" s="28">
        <f t="shared" si="8"/>
        <v>0</v>
      </c>
      <c r="M44" s="7">
        <f t="shared" si="9"/>
        <v>0</v>
      </c>
      <c r="N44" s="28">
        <f t="shared" si="10"/>
        <v>0</v>
      </c>
      <c r="O44" s="7">
        <f t="shared" si="11"/>
        <v>0</v>
      </c>
      <c r="P44" s="28">
        <f t="shared" si="12"/>
        <v>0</v>
      </c>
      <c r="Q44" s="7">
        <f t="shared" si="13"/>
        <v>0</v>
      </c>
      <c r="R44" s="28">
        <f t="shared" si="14"/>
        <v>0</v>
      </c>
      <c r="S44" s="7">
        <f t="shared" si="15"/>
        <v>0</v>
      </c>
      <c r="T44" s="28">
        <f t="shared" si="16"/>
        <v>0</v>
      </c>
      <c r="U44" s="7">
        <f t="shared" si="17"/>
        <v>0</v>
      </c>
      <c r="V44" s="28">
        <f t="shared" si="18"/>
        <v>0</v>
      </c>
      <c r="W44" s="7">
        <f t="shared" si="19"/>
        <v>0</v>
      </c>
      <c r="X44" s="28">
        <f t="shared" si="20"/>
        <v>0</v>
      </c>
      <c r="Y44" s="7">
        <f t="shared" si="21"/>
        <v>0</v>
      </c>
      <c r="Z44" s="28">
        <f t="shared" si="22"/>
        <v>0</v>
      </c>
      <c r="AA44" s="7">
        <f t="shared" si="23"/>
        <v>0</v>
      </c>
      <c r="AB44" s="28">
        <f t="shared" si="24"/>
        <v>0</v>
      </c>
      <c r="AC44" s="7">
        <f t="shared" si="25"/>
        <v>0</v>
      </c>
    </row>
    <row r="45" spans="1:29" ht="15">
      <c r="A45" t="str">
        <f t="shared" si="3"/>
        <v>Soins et servicesPersonnel de soutien (entretien, hygiène, etc)Total</v>
      </c>
      <c r="D45" t="s">
        <v>53</v>
      </c>
      <c r="E45" s="96"/>
      <c r="F45" s="25">
        <f t="shared" si="26"/>
        <v>0</v>
      </c>
      <c r="G45" s="23"/>
      <c r="H45" s="28">
        <f t="shared" si="4"/>
        <v>0</v>
      </c>
      <c r="I45" s="67">
        <f t="shared" si="5"/>
        <v>0</v>
      </c>
      <c r="J45" s="28">
        <f t="shared" si="6"/>
        <v>0</v>
      </c>
      <c r="K45" s="7">
        <f t="shared" si="7"/>
        <v>0</v>
      </c>
      <c r="L45" s="28">
        <f t="shared" si="8"/>
        <v>0</v>
      </c>
      <c r="M45" s="7">
        <f t="shared" si="9"/>
        <v>0</v>
      </c>
      <c r="N45" s="28">
        <f t="shared" si="10"/>
        <v>0</v>
      </c>
      <c r="O45" s="7">
        <f t="shared" si="11"/>
        <v>0</v>
      </c>
      <c r="P45" s="28">
        <f t="shared" si="12"/>
        <v>0</v>
      </c>
      <c r="Q45" s="7">
        <f t="shared" si="13"/>
        <v>0</v>
      </c>
      <c r="R45" s="28">
        <f t="shared" si="14"/>
        <v>0</v>
      </c>
      <c r="S45" s="7">
        <f t="shared" si="15"/>
        <v>0</v>
      </c>
      <c r="T45" s="28">
        <f t="shared" si="16"/>
        <v>0</v>
      </c>
      <c r="U45" s="7">
        <f t="shared" si="17"/>
        <v>0</v>
      </c>
      <c r="V45" s="28">
        <f t="shared" si="18"/>
        <v>0</v>
      </c>
      <c r="W45" s="7">
        <f t="shared" si="19"/>
        <v>0</v>
      </c>
      <c r="X45" s="28">
        <f t="shared" si="20"/>
        <v>0</v>
      </c>
      <c r="Y45" s="7">
        <f t="shared" si="21"/>
        <v>0</v>
      </c>
      <c r="Z45" s="28">
        <f t="shared" si="22"/>
        <v>0</v>
      </c>
      <c r="AA45" s="7">
        <f t="shared" si="23"/>
        <v>0</v>
      </c>
      <c r="AB45" s="28">
        <f t="shared" si="24"/>
        <v>0</v>
      </c>
      <c r="AC45" s="7">
        <f t="shared" si="25"/>
        <v>0</v>
      </c>
    </row>
    <row r="46" spans="1:29" ht="15">
      <c r="A46" t="str">
        <f t="shared" si="3"/>
        <v>Soins et servicesMain-d'œuvre indépendanteTotal</v>
      </c>
      <c r="D46" t="s">
        <v>58</v>
      </c>
      <c r="E46" s="96"/>
      <c r="F46" s="25">
        <f t="shared" si="26"/>
        <v>0</v>
      </c>
      <c r="G46" s="23"/>
      <c r="H46" s="28">
        <f t="shared" si="4"/>
        <v>0</v>
      </c>
      <c r="I46" s="7">
        <f t="shared" si="5"/>
        <v>0</v>
      </c>
      <c r="J46" s="28">
        <f t="shared" si="6"/>
        <v>0</v>
      </c>
      <c r="K46" s="7">
        <f t="shared" si="7"/>
        <v>0</v>
      </c>
      <c r="L46" s="28">
        <f t="shared" si="8"/>
        <v>0</v>
      </c>
      <c r="M46" s="7">
        <f t="shared" si="9"/>
        <v>0</v>
      </c>
      <c r="N46" s="28">
        <f t="shared" si="10"/>
        <v>0</v>
      </c>
      <c r="O46" s="7">
        <f t="shared" si="11"/>
        <v>0</v>
      </c>
      <c r="P46" s="28">
        <f t="shared" si="12"/>
        <v>0</v>
      </c>
      <c r="Q46" s="7">
        <f t="shared" si="13"/>
        <v>0</v>
      </c>
      <c r="R46" s="28">
        <f t="shared" si="14"/>
        <v>0</v>
      </c>
      <c r="S46" s="7">
        <f t="shared" si="15"/>
        <v>0</v>
      </c>
      <c r="T46" s="28">
        <f t="shared" si="16"/>
        <v>0</v>
      </c>
      <c r="U46" s="7">
        <f t="shared" si="17"/>
        <v>0</v>
      </c>
      <c r="V46" s="28">
        <f t="shared" si="18"/>
        <v>0</v>
      </c>
      <c r="W46" s="7">
        <f t="shared" si="19"/>
        <v>0</v>
      </c>
      <c r="X46" s="28">
        <f t="shared" si="20"/>
        <v>0</v>
      </c>
      <c r="Y46" s="7">
        <f t="shared" si="21"/>
        <v>0</v>
      </c>
      <c r="Z46" s="28">
        <f t="shared" si="22"/>
        <v>0</v>
      </c>
      <c r="AA46" s="7">
        <f t="shared" si="23"/>
        <v>0</v>
      </c>
      <c r="AB46" s="28">
        <f t="shared" si="24"/>
        <v>0</v>
      </c>
      <c r="AC46" s="7">
        <f t="shared" si="25"/>
        <v>0</v>
      </c>
    </row>
    <row r="47" spans="5:29" ht="15">
      <c r="E47" s="96"/>
      <c r="F47" s="25"/>
      <c r="G47" s="23"/>
      <c r="H47" s="28"/>
      <c r="I47" s="7"/>
      <c r="J47" s="28"/>
      <c r="K47" s="7"/>
      <c r="L47" s="28"/>
      <c r="M47" s="7"/>
      <c r="N47" s="28"/>
      <c r="O47" s="7"/>
      <c r="P47" s="28"/>
      <c r="Q47" s="7"/>
      <c r="R47" s="28"/>
      <c r="S47" s="7"/>
      <c r="T47" s="28"/>
      <c r="U47" s="7"/>
      <c r="V47" s="28"/>
      <c r="W47" s="7"/>
      <c r="X47" s="28"/>
      <c r="Y47" s="7"/>
      <c r="Z47" s="28"/>
      <c r="AA47" s="7"/>
      <c r="AB47" s="28"/>
      <c r="AC47" s="7"/>
    </row>
    <row r="48" spans="1:29" ht="15">
      <c r="A48" t="str">
        <f t="shared" si="3"/>
        <v>Soins et servicesMédicales et chirurgicalesTotal</v>
      </c>
      <c r="C48" t="s">
        <v>50</v>
      </c>
      <c r="D48" t="s">
        <v>51</v>
      </c>
      <c r="E48" s="96"/>
      <c r="F48" s="25">
        <f t="shared" si="26"/>
        <v>0</v>
      </c>
      <c r="G48" s="23"/>
      <c r="H48" s="28"/>
      <c r="I48" s="7">
        <f>VLOOKUP($A48,fournitures,7,FALSE)</f>
        <v>0</v>
      </c>
      <c r="J48" s="28"/>
      <c r="K48" s="7">
        <f>VLOOKUP($A48,fournitures,8,FALSE)</f>
        <v>0</v>
      </c>
      <c r="L48" s="28"/>
      <c r="M48" s="7">
        <f>VLOOKUP($A48,fournitures,9,FALSE)</f>
        <v>0</v>
      </c>
      <c r="N48" s="28"/>
      <c r="O48" s="7">
        <f>VLOOKUP($A48,fournitures,10,FALSE)</f>
        <v>0</v>
      </c>
      <c r="P48" s="28"/>
      <c r="Q48" s="7">
        <f>VLOOKUP($A48,fournitures,11,FALSE)</f>
        <v>0</v>
      </c>
      <c r="R48" s="28"/>
      <c r="S48" s="7">
        <f>VLOOKUP($A48,fournitures,12,FALSE)</f>
        <v>0</v>
      </c>
      <c r="T48" s="28"/>
      <c r="U48" s="7">
        <f>VLOOKUP($A48,fournitures,13,FALSE)</f>
        <v>0</v>
      </c>
      <c r="V48" s="28"/>
      <c r="W48" s="7">
        <f>VLOOKUP($A48,fournitures,14,FALSE)</f>
        <v>0</v>
      </c>
      <c r="X48" s="28"/>
      <c r="Y48" s="7">
        <f>VLOOKUP($A48,fournitures,15,FALSE)</f>
        <v>0</v>
      </c>
      <c r="Z48" s="28"/>
      <c r="AA48" s="7">
        <f>VLOOKUP($A48,fournitures,16,FALSE)</f>
        <v>0</v>
      </c>
      <c r="AB48" s="28"/>
      <c r="AC48" s="7">
        <f>VLOOKUP($A48,fournitures,17,FALSE)</f>
        <v>0</v>
      </c>
    </row>
    <row r="49" spans="1:29" ht="15">
      <c r="A49" t="str">
        <f t="shared" si="3"/>
        <v>Soins et servicesAdministrativesTotal</v>
      </c>
      <c r="D49" t="s">
        <v>52</v>
      </c>
      <c r="E49" s="96"/>
      <c r="F49" s="25">
        <f t="shared" si="26"/>
        <v>0</v>
      </c>
      <c r="G49" s="23"/>
      <c r="H49" s="28"/>
      <c r="I49" s="7">
        <f>VLOOKUP($A49,fournitures,7,FALSE)</f>
        <v>0</v>
      </c>
      <c r="J49" s="28"/>
      <c r="K49" s="7">
        <f>VLOOKUP($A49,fournitures,8,FALSE)</f>
        <v>0</v>
      </c>
      <c r="L49" s="28"/>
      <c r="M49" s="7">
        <f>VLOOKUP($A49,fournitures,9,FALSE)</f>
        <v>0</v>
      </c>
      <c r="N49" s="28"/>
      <c r="O49" s="7">
        <f>VLOOKUP($A49,fournitures,10,FALSE)</f>
        <v>0</v>
      </c>
      <c r="P49" s="28"/>
      <c r="Q49" s="7">
        <f>VLOOKUP($A49,fournitures,11,FALSE)</f>
        <v>0</v>
      </c>
      <c r="R49" s="28"/>
      <c r="S49" s="7">
        <f>VLOOKUP($A49,fournitures,12,FALSE)</f>
        <v>0</v>
      </c>
      <c r="T49" s="28"/>
      <c r="U49" s="7">
        <f>VLOOKUP($A49,fournitures,13,FALSE)</f>
        <v>0</v>
      </c>
      <c r="V49" s="28"/>
      <c r="W49" s="7">
        <f>VLOOKUP($A49,fournitures,14,FALSE)</f>
        <v>0</v>
      </c>
      <c r="X49" s="28"/>
      <c r="Y49" s="7">
        <f>VLOOKUP($A49,fournitures,15,FALSE)</f>
        <v>0</v>
      </c>
      <c r="Z49" s="28"/>
      <c r="AA49" s="7">
        <f>VLOOKUP($A49,fournitures,16,FALSE)</f>
        <v>0</v>
      </c>
      <c r="AB49" s="28"/>
      <c r="AC49" s="7">
        <f>VLOOKUP($A49,fournitures,17,FALSE)</f>
        <v>0</v>
      </c>
    </row>
    <row r="50" spans="1:29" ht="15">
      <c r="A50" t="str">
        <f t="shared" si="3"/>
        <v>Soins et servicesSoutien (entretien, hygiène, énergie, etc.)Total</v>
      </c>
      <c r="D50" t="s">
        <v>56</v>
      </c>
      <c r="E50" s="96"/>
      <c r="F50" s="25">
        <f t="shared" si="26"/>
        <v>0</v>
      </c>
      <c r="G50" s="23"/>
      <c r="H50" s="28"/>
      <c r="I50" s="7">
        <f>VLOOKUP($A50,fournitures,7,FALSE)</f>
        <v>0</v>
      </c>
      <c r="J50" s="28"/>
      <c r="K50" s="7">
        <f>VLOOKUP($A50,fournitures,8,FALSE)</f>
        <v>0</v>
      </c>
      <c r="L50" s="28"/>
      <c r="M50" s="7">
        <f>VLOOKUP($A50,fournitures,9,FALSE)</f>
        <v>0</v>
      </c>
      <c r="N50" s="28"/>
      <c r="O50" s="7">
        <f>VLOOKUP($A50,fournitures,10,FALSE)</f>
        <v>0</v>
      </c>
      <c r="P50" s="28"/>
      <c r="Q50" s="7">
        <f>VLOOKUP($A50,fournitures,11,FALSE)</f>
        <v>0</v>
      </c>
      <c r="R50" s="28"/>
      <c r="S50" s="7">
        <f>VLOOKUP($A50,fournitures,12,FALSE)</f>
        <v>0</v>
      </c>
      <c r="T50" s="28"/>
      <c r="U50" s="7">
        <f>VLOOKUP($A50,fournitures,13,FALSE)</f>
        <v>0</v>
      </c>
      <c r="V50" s="28"/>
      <c r="W50" s="7">
        <f>VLOOKUP($A50,fournitures,14,FALSE)</f>
        <v>0</v>
      </c>
      <c r="X50" s="28"/>
      <c r="Y50" s="7">
        <f>VLOOKUP($A50,fournitures,15,FALSE)</f>
        <v>0</v>
      </c>
      <c r="Z50" s="28"/>
      <c r="AA50" s="7">
        <f>VLOOKUP($A50,fournitures,16,FALSE)</f>
        <v>0</v>
      </c>
      <c r="AB50" s="28"/>
      <c r="AC50" s="7">
        <f>VLOOKUP($A50,fournitures,17,FALSE)</f>
        <v>0</v>
      </c>
    </row>
    <row r="51" spans="5:29" ht="15">
      <c r="E51" s="96"/>
      <c r="F51" s="25"/>
      <c r="G51" s="23"/>
      <c r="H51" s="28"/>
      <c r="I51" s="7"/>
      <c r="J51" s="28"/>
      <c r="K51" s="7"/>
      <c r="L51" s="28"/>
      <c r="M51" s="7"/>
      <c r="N51" s="28"/>
      <c r="O51" s="7"/>
      <c r="P51" s="28"/>
      <c r="Q51" s="7"/>
      <c r="R51" s="28"/>
      <c r="S51" s="7"/>
      <c r="T51" s="28"/>
      <c r="U51" s="7"/>
      <c r="V51" s="28"/>
      <c r="W51" s="7"/>
      <c r="X51" s="28"/>
      <c r="Y51" s="7"/>
      <c r="Z51" s="28"/>
      <c r="AA51" s="7"/>
      <c r="AB51" s="28"/>
      <c r="AC51" s="7"/>
    </row>
    <row r="52" spans="1:29" ht="15">
      <c r="A52" t="str">
        <f t="shared" si="3"/>
        <v>Soins et servicesEntretien et maintenanceTotal</v>
      </c>
      <c r="C52" t="s">
        <v>54</v>
      </c>
      <c r="D52" t="s">
        <v>55</v>
      </c>
      <c r="E52" s="96"/>
      <c r="F52" s="25">
        <f t="shared" si="26"/>
        <v>0</v>
      </c>
      <c r="G52" s="23"/>
      <c r="H52" s="28"/>
      <c r="I52" s="7">
        <f>VLOOKUP($A52,fournitures,7,FALSE)</f>
        <v>0</v>
      </c>
      <c r="J52" s="28"/>
      <c r="K52" s="7">
        <f>VLOOKUP($A52,fournitures,8,FALSE)</f>
        <v>0</v>
      </c>
      <c r="L52" s="28"/>
      <c r="M52" s="7">
        <f>VLOOKUP($A52,fournitures,9,FALSE)</f>
        <v>0</v>
      </c>
      <c r="N52" s="28"/>
      <c r="O52" s="7">
        <f>VLOOKUP($A52,fournitures,10,FALSE)</f>
        <v>0</v>
      </c>
      <c r="P52" s="28"/>
      <c r="Q52" s="7">
        <f>VLOOKUP($A52,fournitures,11,FALSE)</f>
        <v>0</v>
      </c>
      <c r="R52" s="28"/>
      <c r="S52" s="7">
        <f>VLOOKUP($A52,fournitures,12,FALSE)</f>
        <v>0</v>
      </c>
      <c r="T52" s="28"/>
      <c r="U52" s="7">
        <f>VLOOKUP($A52,fournitures,13,FALSE)</f>
        <v>0</v>
      </c>
      <c r="V52" s="28"/>
      <c r="W52" s="7">
        <f>VLOOKUP($A52,fournitures,14,FALSE)</f>
        <v>0</v>
      </c>
      <c r="X52" s="28"/>
      <c r="Y52" s="7">
        <f>VLOOKUP($A52,fournitures,15,FALSE)</f>
        <v>0</v>
      </c>
      <c r="Z52" s="28"/>
      <c r="AA52" s="7">
        <f>VLOOKUP($A52,fournitures,16,FALSE)</f>
        <v>0</v>
      </c>
      <c r="AB52" s="28"/>
      <c r="AC52" s="7">
        <f>VLOOKUP($A52,fournitures,17,FALSE)</f>
        <v>0</v>
      </c>
    </row>
    <row r="53" spans="1:29" ht="15">
      <c r="A53" t="str">
        <f t="shared" si="3"/>
        <v>Soins et servicesServices achetésTotal</v>
      </c>
      <c r="D53" t="s">
        <v>57</v>
      </c>
      <c r="E53" s="96"/>
      <c r="F53" s="25">
        <f>+SUM(I53,K53,M53,O53,Q53,S53,U53,W53,Y53,AA53,AC53)</f>
        <v>0</v>
      </c>
      <c r="G53" s="23"/>
      <c r="H53" s="28"/>
      <c r="I53" s="7">
        <f>VLOOKUP($A53,fournitures,7,FALSE)</f>
        <v>0</v>
      </c>
      <c r="J53" s="28"/>
      <c r="K53" s="7">
        <f>VLOOKUP($A53,fournitures,8,FALSE)</f>
        <v>0</v>
      </c>
      <c r="L53" s="28"/>
      <c r="M53" s="7">
        <f>VLOOKUP($A53,fournitures,9,FALSE)</f>
        <v>0</v>
      </c>
      <c r="N53" s="28"/>
      <c r="O53" s="7">
        <f>VLOOKUP($A53,fournitures,10,FALSE)</f>
        <v>0</v>
      </c>
      <c r="P53" s="28"/>
      <c r="Q53" s="7">
        <f>VLOOKUP($A53,fournitures,11,FALSE)</f>
        <v>0</v>
      </c>
      <c r="R53" s="28"/>
      <c r="S53" s="7">
        <f>VLOOKUP($A53,fournitures,12,FALSE)</f>
        <v>0</v>
      </c>
      <c r="T53" s="28"/>
      <c r="U53" s="7">
        <f>VLOOKUP($A53,fournitures,13,FALSE)</f>
        <v>0</v>
      </c>
      <c r="V53" s="28"/>
      <c r="W53" s="7">
        <f>VLOOKUP($A53,fournitures,14,FALSE)</f>
        <v>0</v>
      </c>
      <c r="X53" s="28"/>
      <c r="Y53" s="7">
        <f>VLOOKUP($A53,fournitures,15,FALSE)</f>
        <v>0</v>
      </c>
      <c r="Z53" s="28"/>
      <c r="AA53" s="7">
        <f>VLOOKUP($A53,fournitures,16,FALSE)</f>
        <v>0</v>
      </c>
      <c r="AB53" s="28"/>
      <c r="AC53" s="7">
        <f>VLOOKUP($A53,fournitures,17,FALSE)</f>
        <v>0</v>
      </c>
    </row>
    <row r="54" spans="2:29" ht="15">
      <c r="B54" t="s">
        <v>189</v>
      </c>
      <c r="D54" s="93">
        <v>0.056</v>
      </c>
      <c r="E54" s="96"/>
      <c r="F54" s="25">
        <f>+SUM(I54,K54,M54,O54,Q54,S54,U54,W54,Y54,AA54,AC54)</f>
        <v>0</v>
      </c>
      <c r="G54" s="23"/>
      <c r="H54" s="28"/>
      <c r="I54" s="7">
        <f>+SUM(I48:I53)*$D54</f>
        <v>0</v>
      </c>
      <c r="J54" s="28"/>
      <c r="K54" s="7">
        <f>+SUM(K48:K53)*$D54</f>
        <v>0</v>
      </c>
      <c r="L54" s="28"/>
      <c r="M54" s="7">
        <f>+SUM(M48:M53)*$D54</f>
        <v>0</v>
      </c>
      <c r="N54" s="28"/>
      <c r="O54" s="7">
        <f>+SUM(O48:O53)*$D54</f>
        <v>0</v>
      </c>
      <c r="P54" s="28"/>
      <c r="Q54" s="7">
        <f>+SUM(Q48:Q53)*$D54</f>
        <v>0</v>
      </c>
      <c r="R54" s="28"/>
      <c r="S54" s="7">
        <f>+SUM(S48:S53)*$D54</f>
        <v>0</v>
      </c>
      <c r="T54" s="28"/>
      <c r="U54" s="7">
        <f>+SUM(U48:U53)*$D54</f>
        <v>0</v>
      </c>
      <c r="V54" s="28"/>
      <c r="W54" s="7">
        <f>+SUM(W48:W53)*$D54</f>
        <v>0</v>
      </c>
      <c r="X54" s="28"/>
      <c r="Y54" s="7">
        <f>+SUM(Y48:Y53)*$D54</f>
        <v>0</v>
      </c>
      <c r="Z54" s="28"/>
      <c r="AA54" s="7">
        <f>+SUM(AA48:AA53)*$D54</f>
        <v>0</v>
      </c>
      <c r="AB54" s="28"/>
      <c r="AC54" s="7">
        <f>+SUM(AC48:AC53)*$D54</f>
        <v>0</v>
      </c>
    </row>
    <row r="55" spans="5:29" ht="15">
      <c r="E55" s="96"/>
      <c r="F55" s="25"/>
      <c r="G55" s="23"/>
      <c r="H55" s="28"/>
      <c r="I55" s="7"/>
      <c r="J55" s="28"/>
      <c r="K55" s="7"/>
      <c r="L55" s="28"/>
      <c r="M55" s="7"/>
      <c r="N55" s="28"/>
      <c r="O55" s="7"/>
      <c r="P55" s="28"/>
      <c r="Q55" s="7"/>
      <c r="R55" s="28"/>
      <c r="S55" s="7"/>
      <c r="T55" s="28"/>
      <c r="U55" s="7"/>
      <c r="V55" s="28"/>
      <c r="W55" s="7"/>
      <c r="X55" s="28"/>
      <c r="Y55" s="7"/>
      <c r="Z55" s="28"/>
      <c r="AA55" s="7"/>
      <c r="AB55" s="28"/>
      <c r="AC55" s="7"/>
    </row>
    <row r="56" spans="2:29" ht="15">
      <c r="B56" t="s">
        <v>59</v>
      </c>
      <c r="D56" s="99">
        <v>0.1</v>
      </c>
      <c r="E56" s="96"/>
      <c r="F56" s="25">
        <f>+SUM(F40:F53)*D56</f>
        <v>0</v>
      </c>
      <c r="G56" s="23"/>
      <c r="H56" s="28"/>
      <c r="I56" s="7">
        <f>+SUM(I40:I54)*$D$56</f>
        <v>0</v>
      </c>
      <c r="J56" s="28"/>
      <c r="K56" s="7">
        <f>+SUM(K40:K54)*$D$56</f>
        <v>0</v>
      </c>
      <c r="L56" s="28"/>
      <c r="M56" s="7">
        <f>+SUM(M40:M54)*$D$56</f>
        <v>0</v>
      </c>
      <c r="N56" s="28"/>
      <c r="O56" s="7">
        <f>+SUM(O40:O54)*$D$56</f>
        <v>0</v>
      </c>
      <c r="P56" s="28"/>
      <c r="Q56" s="7">
        <f>+SUM(Q40:Q54)*$D$56</f>
        <v>0</v>
      </c>
      <c r="R56" s="28"/>
      <c r="S56" s="7">
        <f>+SUM(S40:S54)*$D$56</f>
        <v>0</v>
      </c>
      <c r="T56" s="28"/>
      <c r="U56" s="7">
        <f>+SUM(U40:U54)*$D$56</f>
        <v>0</v>
      </c>
      <c r="V56" s="28"/>
      <c r="W56" s="7">
        <f>+SUM(W40:W54)*$D$56</f>
        <v>0</v>
      </c>
      <c r="X56" s="28"/>
      <c r="Y56" s="7">
        <f>+SUM(Y40:Y54)*$D$56</f>
        <v>0</v>
      </c>
      <c r="Z56" s="28"/>
      <c r="AA56" s="7">
        <f>+SUM(AA40:AA54)*$D$56</f>
        <v>0</v>
      </c>
      <c r="AB56" s="28"/>
      <c r="AC56" s="7">
        <f>+SUM(AC40:AC54)*$D$56</f>
        <v>0</v>
      </c>
    </row>
    <row r="57" spans="2:29" ht="15">
      <c r="B57" t="s">
        <v>91</v>
      </c>
      <c r="E57" s="96"/>
      <c r="F57" s="25">
        <f>+SUM(I57,K57,M57,O57,Q57,S57,U57,W57,Y57,AA57,AC57)</f>
        <v>0</v>
      </c>
      <c r="G57" s="23"/>
      <c r="H57" s="28"/>
      <c r="I57" s="82"/>
      <c r="J57" s="28"/>
      <c r="K57" s="7">
        <f>+SUM(K40:K56)*$D$11</f>
        <v>0</v>
      </c>
      <c r="L57" s="28"/>
      <c r="M57" s="7">
        <f>+SUM(M40:M56)*(1+$D$11)^2-SUM(M40:M56)</f>
        <v>0</v>
      </c>
      <c r="N57" s="28"/>
      <c r="O57" s="7">
        <f>+SUM(O40:O56)*(1+$D$11)^3-SUM(O40:O56)</f>
        <v>0</v>
      </c>
      <c r="P57" s="28"/>
      <c r="Q57" s="7">
        <f>+SUM(Q40:Q56)*(1+$D$11)^4-SUM(Q40:Q56)</f>
        <v>0</v>
      </c>
      <c r="R57" s="28"/>
      <c r="S57" s="7">
        <f>+SUM(S40:S56)*(1+$D$11)^5-SUM(S40:S56)</f>
        <v>0</v>
      </c>
      <c r="T57" s="28"/>
      <c r="U57" s="7">
        <f>+SUM(U40:U56)*(1+$D$11)^6-SUM(U40:U56)</f>
        <v>0</v>
      </c>
      <c r="V57" s="28"/>
      <c r="W57" s="7">
        <f>+SUM(W40:W56)*(1+$D$11)^7-SUM(W40:W56)</f>
        <v>0</v>
      </c>
      <c r="X57" s="28"/>
      <c r="Y57" s="7">
        <f>+SUM(Y40:Y56)*(1+$D$11)^8-SUM(Y40:Y56)</f>
        <v>0</v>
      </c>
      <c r="Z57" s="28"/>
      <c r="AA57" s="7">
        <f>+SUM(AA40:AA56)*(1+$D$11)^9-SUM(AA40:AA56)</f>
        <v>0</v>
      </c>
      <c r="AB57" s="28"/>
      <c r="AC57" s="7">
        <f>+SUM(AC40:AC56)*(1+$D$11)^10-SUM(AC40:AC56)</f>
        <v>0</v>
      </c>
    </row>
    <row r="58" spans="5:29" ht="15.75" thickBot="1">
      <c r="E58" s="96"/>
      <c r="F58" s="48">
        <f>+SUM(I58,K58,M58,O58,Q58,S58,U58,W58,Y58,AA58,AC58)</f>
        <v>0</v>
      </c>
      <c r="G58" s="23"/>
      <c r="H58" s="61">
        <f aca="true" t="shared" si="27" ref="H58:AC58">+SUM(H40:H57)</f>
        <v>0</v>
      </c>
      <c r="I58" s="49">
        <f t="shared" si="27"/>
        <v>0</v>
      </c>
      <c r="J58" s="61">
        <f t="shared" si="27"/>
        <v>0</v>
      </c>
      <c r="K58" s="49">
        <f t="shared" si="27"/>
        <v>0</v>
      </c>
      <c r="L58" s="61">
        <f t="shared" si="27"/>
        <v>0</v>
      </c>
      <c r="M58" s="49">
        <f t="shared" si="27"/>
        <v>0</v>
      </c>
      <c r="N58" s="61">
        <f t="shared" si="27"/>
        <v>0</v>
      </c>
      <c r="O58" s="49">
        <f t="shared" si="27"/>
        <v>0</v>
      </c>
      <c r="P58" s="61">
        <f t="shared" si="27"/>
        <v>0</v>
      </c>
      <c r="Q58" s="49">
        <f t="shared" si="27"/>
        <v>0</v>
      </c>
      <c r="R58" s="61">
        <f t="shared" si="27"/>
        <v>0</v>
      </c>
      <c r="S58" s="49">
        <f t="shared" si="27"/>
        <v>0</v>
      </c>
      <c r="T58" s="61">
        <f t="shared" si="27"/>
        <v>0</v>
      </c>
      <c r="U58" s="49">
        <f t="shared" si="27"/>
        <v>0</v>
      </c>
      <c r="V58" s="61">
        <f t="shared" si="27"/>
        <v>0</v>
      </c>
      <c r="W58" s="49">
        <f t="shared" si="27"/>
        <v>0</v>
      </c>
      <c r="X58" s="61">
        <f t="shared" si="27"/>
        <v>0</v>
      </c>
      <c r="Y58" s="49">
        <f t="shared" si="27"/>
        <v>0</v>
      </c>
      <c r="Z58" s="61">
        <f t="shared" si="27"/>
        <v>0</v>
      </c>
      <c r="AA58" s="49">
        <f t="shared" si="27"/>
        <v>0</v>
      </c>
      <c r="AB58" s="61">
        <f t="shared" si="27"/>
        <v>0</v>
      </c>
      <c r="AC58" s="49">
        <f t="shared" si="27"/>
        <v>0</v>
      </c>
    </row>
    <row r="59" spans="5:29" ht="15.75" thickTop="1">
      <c r="E59" s="96"/>
      <c r="F59" s="25"/>
      <c r="G59" s="23"/>
      <c r="H59" s="28"/>
      <c r="I59" s="7"/>
      <c r="J59" s="28"/>
      <c r="K59" s="7"/>
      <c r="L59" s="28"/>
      <c r="M59" s="7"/>
      <c r="N59" s="28"/>
      <c r="O59" s="7"/>
      <c r="P59" s="28"/>
      <c r="Q59" s="7"/>
      <c r="R59" s="28"/>
      <c r="S59" s="7"/>
      <c r="T59" s="28"/>
      <c r="U59" s="7"/>
      <c r="V59" s="28"/>
      <c r="W59" s="7"/>
      <c r="X59" s="28"/>
      <c r="Y59" s="7"/>
      <c r="Z59" s="28"/>
      <c r="AA59" s="7"/>
      <c r="AB59" s="28"/>
      <c r="AC59" s="7"/>
    </row>
    <row r="60" spans="2:29" ht="15">
      <c r="B60" s="1" t="s">
        <v>60</v>
      </c>
      <c r="E60" s="96"/>
      <c r="F60" s="25"/>
      <c r="G60" s="23"/>
      <c r="H60" s="28"/>
      <c r="I60" s="7"/>
      <c r="J60" s="28"/>
      <c r="K60" s="7"/>
      <c r="L60" s="28"/>
      <c r="M60" s="7"/>
      <c r="N60" s="28"/>
      <c r="O60" s="7"/>
      <c r="P60" s="28"/>
      <c r="Q60" s="7"/>
      <c r="R60" s="28"/>
      <c r="S60" s="7"/>
      <c r="T60" s="28"/>
      <c r="U60" s="7"/>
      <c r="V60" s="28"/>
      <c r="W60" s="7"/>
      <c r="X60" s="28"/>
      <c r="Y60" s="7"/>
      <c r="Z60" s="28"/>
      <c r="AA60" s="7"/>
      <c r="AB60" s="28"/>
      <c r="AC60" s="7"/>
    </row>
    <row r="61" spans="1:29" ht="15">
      <c r="A61" t="str">
        <f aca="true" t="shared" si="28" ref="A61:A74">+$B$60&amp;D61&amp;"Total"</f>
        <v>EnseignementGestionnairesTotal</v>
      </c>
      <c r="C61" t="s">
        <v>45</v>
      </c>
      <c r="D61" t="s">
        <v>46</v>
      </c>
      <c r="E61" s="96"/>
      <c r="F61" s="25">
        <f>+SUM(I61,K61,M61,O61,Q61,S61,U61,W61,Y61,AA61,AC61)</f>
        <v>0</v>
      </c>
      <c r="G61" s="23"/>
      <c r="H61" s="28">
        <f aca="true" t="shared" si="29" ref="H61:H67">VLOOKUP($A61,salaires,9,FALSE)</f>
        <v>0</v>
      </c>
      <c r="I61" s="7">
        <f aca="true" t="shared" si="30" ref="I61:I67">VLOOKUP($A61,salaires,10,FALSE)</f>
        <v>0</v>
      </c>
      <c r="J61" s="28">
        <f aca="true" t="shared" si="31" ref="J61:J67">VLOOKUP($A61,salaires,11,FALSE)</f>
        <v>0</v>
      </c>
      <c r="K61" s="7">
        <f aca="true" t="shared" si="32" ref="K61:K67">VLOOKUP($A61,salaires,12,FALSE)</f>
        <v>0</v>
      </c>
      <c r="L61" s="28">
        <f aca="true" t="shared" si="33" ref="L61:L67">VLOOKUP($A61,salaires,13,FALSE)</f>
        <v>0</v>
      </c>
      <c r="M61" s="7">
        <f aca="true" t="shared" si="34" ref="M61:M67">VLOOKUP($A61,salaires,14,FALSE)</f>
        <v>0</v>
      </c>
      <c r="N61" s="28">
        <f aca="true" t="shared" si="35" ref="N61:N67">VLOOKUP($A61,salaires,15,FALSE)</f>
        <v>0</v>
      </c>
      <c r="O61" s="7">
        <f aca="true" t="shared" si="36" ref="O61:O67">VLOOKUP($A61,salaires,16,FALSE)</f>
        <v>0</v>
      </c>
      <c r="P61" s="28">
        <f aca="true" t="shared" si="37" ref="P61:P67">VLOOKUP($A61,salaires,17,FALSE)</f>
        <v>0</v>
      </c>
      <c r="Q61" s="7">
        <f aca="true" t="shared" si="38" ref="Q61:Q67">VLOOKUP($A61,salaires,18,FALSE)</f>
        <v>0</v>
      </c>
      <c r="R61" s="28">
        <f aca="true" t="shared" si="39" ref="R61:R67">VLOOKUP($A61,salaires,19,FALSE)</f>
        <v>0</v>
      </c>
      <c r="S61" s="7">
        <f aca="true" t="shared" si="40" ref="S61:S67">VLOOKUP($A61,salaires,20,FALSE)</f>
        <v>0</v>
      </c>
      <c r="T61" s="28">
        <f aca="true" t="shared" si="41" ref="T61:T67">VLOOKUP($A61,salaires,21,FALSE)</f>
        <v>0</v>
      </c>
      <c r="U61" s="7">
        <f aca="true" t="shared" si="42" ref="U61:U67">VLOOKUP($A61,salaires,22,FALSE)</f>
        <v>0</v>
      </c>
      <c r="V61" s="28">
        <f aca="true" t="shared" si="43" ref="V61:V67">VLOOKUP($A61,salaires,23,FALSE)</f>
        <v>0</v>
      </c>
      <c r="W61" s="7">
        <f aca="true" t="shared" si="44" ref="W61:W67">VLOOKUP($A61,salaires,24,FALSE)</f>
        <v>0</v>
      </c>
      <c r="X61" s="28">
        <f aca="true" t="shared" si="45" ref="X61:X67">VLOOKUP($A61,salaires,25,FALSE)</f>
        <v>0</v>
      </c>
      <c r="Y61" s="7">
        <f aca="true" t="shared" si="46" ref="Y61:Y67">VLOOKUP($A61,salaires,26,FALSE)</f>
        <v>0</v>
      </c>
      <c r="Z61" s="28">
        <f aca="true" t="shared" si="47" ref="Z61:Z67">VLOOKUP($A61,salaires,27,FALSE)</f>
        <v>0</v>
      </c>
      <c r="AA61" s="7">
        <f aca="true" t="shared" si="48" ref="AA61:AA67">VLOOKUP($A61,salaires,28,FALSE)</f>
        <v>0</v>
      </c>
      <c r="AB61" s="28">
        <f aca="true" t="shared" si="49" ref="AB61:AB67">VLOOKUP($A61,salaires,29,FALSE)</f>
        <v>0</v>
      </c>
      <c r="AC61" s="7">
        <f aca="true" t="shared" si="50" ref="AC61:AC67">VLOOKUP($A61,salaires,30,FALSE)</f>
        <v>0</v>
      </c>
    </row>
    <row r="62" spans="1:29" ht="15">
      <c r="A62" t="str">
        <f t="shared" si="28"/>
        <v>EnseignementPersonnel médicalTotal</v>
      </c>
      <c r="D62" t="s">
        <v>48</v>
      </c>
      <c r="E62" s="96"/>
      <c r="F62" s="25">
        <f aca="true" t="shared" si="51" ref="F62:F73">+SUM(I62,K62,M62,O62,Q62,S62,U62,W62,Y62,AA62,AC62)</f>
        <v>0</v>
      </c>
      <c r="G62" s="23"/>
      <c r="H62" s="28">
        <f t="shared" si="29"/>
        <v>0</v>
      </c>
      <c r="I62" s="7">
        <f t="shared" si="30"/>
        <v>0</v>
      </c>
      <c r="J62" s="28">
        <f t="shared" si="31"/>
        <v>0</v>
      </c>
      <c r="K62" s="7">
        <f t="shared" si="32"/>
        <v>0</v>
      </c>
      <c r="L62" s="28">
        <f t="shared" si="33"/>
        <v>0</v>
      </c>
      <c r="M62" s="7">
        <f t="shared" si="34"/>
        <v>0</v>
      </c>
      <c r="N62" s="28">
        <f t="shared" si="35"/>
        <v>0</v>
      </c>
      <c r="O62" s="7">
        <f t="shared" si="36"/>
        <v>0</v>
      </c>
      <c r="P62" s="28">
        <f t="shared" si="37"/>
        <v>0</v>
      </c>
      <c r="Q62" s="7">
        <f t="shared" si="38"/>
        <v>0</v>
      </c>
      <c r="R62" s="28">
        <f t="shared" si="39"/>
        <v>0</v>
      </c>
      <c r="S62" s="7">
        <f t="shared" si="40"/>
        <v>0</v>
      </c>
      <c r="T62" s="28">
        <f t="shared" si="41"/>
        <v>0</v>
      </c>
      <c r="U62" s="7">
        <f t="shared" si="42"/>
        <v>0</v>
      </c>
      <c r="V62" s="28">
        <f t="shared" si="43"/>
        <v>0</v>
      </c>
      <c r="W62" s="7">
        <f t="shared" si="44"/>
        <v>0</v>
      </c>
      <c r="X62" s="28">
        <f t="shared" si="45"/>
        <v>0</v>
      </c>
      <c r="Y62" s="7">
        <f t="shared" si="46"/>
        <v>0</v>
      </c>
      <c r="Z62" s="28">
        <f t="shared" si="47"/>
        <v>0</v>
      </c>
      <c r="AA62" s="7">
        <f t="shared" si="48"/>
        <v>0</v>
      </c>
      <c r="AB62" s="28">
        <f t="shared" si="49"/>
        <v>0</v>
      </c>
      <c r="AC62" s="7">
        <f t="shared" si="50"/>
        <v>0</v>
      </c>
    </row>
    <row r="63" spans="1:29" ht="15">
      <c r="A63" t="str">
        <f t="shared" si="28"/>
        <v>EnseignementPersonnel clinique (échelon 2/3)Total</v>
      </c>
      <c r="D63" t="s">
        <v>133</v>
      </c>
      <c r="E63" s="96"/>
      <c r="F63" s="25">
        <f t="shared" si="51"/>
        <v>0</v>
      </c>
      <c r="G63" s="23"/>
      <c r="H63" s="28">
        <f t="shared" si="29"/>
        <v>0</v>
      </c>
      <c r="I63" s="7">
        <f t="shared" si="30"/>
        <v>0</v>
      </c>
      <c r="J63" s="28">
        <f t="shared" si="31"/>
        <v>0</v>
      </c>
      <c r="K63" s="7">
        <f t="shared" si="32"/>
        <v>0</v>
      </c>
      <c r="L63" s="28">
        <f t="shared" si="33"/>
        <v>0</v>
      </c>
      <c r="M63" s="7">
        <f t="shared" si="34"/>
        <v>0</v>
      </c>
      <c r="N63" s="28">
        <f t="shared" si="35"/>
        <v>0</v>
      </c>
      <c r="O63" s="7">
        <f t="shared" si="36"/>
        <v>0</v>
      </c>
      <c r="P63" s="28">
        <f t="shared" si="37"/>
        <v>0</v>
      </c>
      <c r="Q63" s="7">
        <f t="shared" si="38"/>
        <v>0</v>
      </c>
      <c r="R63" s="28">
        <f t="shared" si="39"/>
        <v>0</v>
      </c>
      <c r="S63" s="7">
        <f t="shared" si="40"/>
        <v>0</v>
      </c>
      <c r="T63" s="28">
        <f t="shared" si="41"/>
        <v>0</v>
      </c>
      <c r="U63" s="7">
        <f t="shared" si="42"/>
        <v>0</v>
      </c>
      <c r="V63" s="28">
        <f t="shared" si="43"/>
        <v>0</v>
      </c>
      <c r="W63" s="7">
        <f t="shared" si="44"/>
        <v>0</v>
      </c>
      <c r="X63" s="28">
        <f t="shared" si="45"/>
        <v>0</v>
      </c>
      <c r="Y63" s="7">
        <f t="shared" si="46"/>
        <v>0</v>
      </c>
      <c r="Z63" s="28">
        <f t="shared" si="47"/>
        <v>0</v>
      </c>
      <c r="AA63" s="7">
        <f t="shared" si="48"/>
        <v>0</v>
      </c>
      <c r="AB63" s="28">
        <f t="shared" si="49"/>
        <v>0</v>
      </c>
      <c r="AC63" s="7">
        <f t="shared" si="50"/>
        <v>0</v>
      </c>
    </row>
    <row r="64" spans="1:29" ht="15">
      <c r="A64" t="str">
        <f t="shared" si="28"/>
        <v>EnseignementPersonnel professionnelTotal</v>
      </c>
      <c r="D64" t="s">
        <v>49</v>
      </c>
      <c r="E64" s="96"/>
      <c r="F64" s="25">
        <f t="shared" si="51"/>
        <v>0</v>
      </c>
      <c r="G64" s="23"/>
      <c r="H64" s="28">
        <f t="shared" si="29"/>
        <v>0</v>
      </c>
      <c r="I64" s="7">
        <f t="shared" si="30"/>
        <v>0</v>
      </c>
      <c r="J64" s="28">
        <f t="shared" si="31"/>
        <v>0</v>
      </c>
      <c r="K64" s="7">
        <f t="shared" si="32"/>
        <v>0</v>
      </c>
      <c r="L64" s="28">
        <f t="shared" si="33"/>
        <v>0</v>
      </c>
      <c r="M64" s="7">
        <f t="shared" si="34"/>
        <v>0</v>
      </c>
      <c r="N64" s="28">
        <f t="shared" si="35"/>
        <v>0</v>
      </c>
      <c r="O64" s="7">
        <f t="shared" si="36"/>
        <v>0</v>
      </c>
      <c r="P64" s="28">
        <f t="shared" si="37"/>
        <v>0</v>
      </c>
      <c r="Q64" s="7">
        <f t="shared" si="38"/>
        <v>0</v>
      </c>
      <c r="R64" s="28">
        <f t="shared" si="39"/>
        <v>0</v>
      </c>
      <c r="S64" s="7">
        <f t="shared" si="40"/>
        <v>0</v>
      </c>
      <c r="T64" s="28">
        <f t="shared" si="41"/>
        <v>0</v>
      </c>
      <c r="U64" s="7">
        <f t="shared" si="42"/>
        <v>0</v>
      </c>
      <c r="V64" s="28">
        <f t="shared" si="43"/>
        <v>0</v>
      </c>
      <c r="W64" s="7">
        <f t="shared" si="44"/>
        <v>0</v>
      </c>
      <c r="X64" s="28">
        <f t="shared" si="45"/>
        <v>0</v>
      </c>
      <c r="Y64" s="7">
        <f t="shared" si="46"/>
        <v>0</v>
      </c>
      <c r="Z64" s="28">
        <f t="shared" si="47"/>
        <v>0</v>
      </c>
      <c r="AA64" s="7">
        <f t="shared" si="48"/>
        <v>0</v>
      </c>
      <c r="AB64" s="28">
        <f t="shared" si="49"/>
        <v>0</v>
      </c>
      <c r="AC64" s="7">
        <f t="shared" si="50"/>
        <v>0</v>
      </c>
    </row>
    <row r="65" spans="1:29" ht="15">
      <c r="A65" t="str">
        <f t="shared" si="28"/>
        <v>EnseignementPersonnel administratifTotal</v>
      </c>
      <c r="D65" t="s">
        <v>47</v>
      </c>
      <c r="E65" s="96"/>
      <c r="F65" s="25">
        <f t="shared" si="51"/>
        <v>0</v>
      </c>
      <c r="G65" s="23"/>
      <c r="H65" s="28">
        <f t="shared" si="29"/>
        <v>0</v>
      </c>
      <c r="I65" s="7">
        <f t="shared" si="30"/>
        <v>0</v>
      </c>
      <c r="J65" s="28">
        <f t="shared" si="31"/>
        <v>0</v>
      </c>
      <c r="K65" s="7">
        <f t="shared" si="32"/>
        <v>0</v>
      </c>
      <c r="L65" s="28">
        <f t="shared" si="33"/>
        <v>0</v>
      </c>
      <c r="M65" s="7">
        <f t="shared" si="34"/>
        <v>0</v>
      </c>
      <c r="N65" s="28">
        <f t="shared" si="35"/>
        <v>0</v>
      </c>
      <c r="O65" s="7">
        <f t="shared" si="36"/>
        <v>0</v>
      </c>
      <c r="P65" s="28">
        <f t="shared" si="37"/>
        <v>0</v>
      </c>
      <c r="Q65" s="7">
        <f t="shared" si="38"/>
        <v>0</v>
      </c>
      <c r="R65" s="28">
        <f t="shared" si="39"/>
        <v>0</v>
      </c>
      <c r="S65" s="7">
        <f t="shared" si="40"/>
        <v>0</v>
      </c>
      <c r="T65" s="28">
        <f t="shared" si="41"/>
        <v>0</v>
      </c>
      <c r="U65" s="7">
        <f t="shared" si="42"/>
        <v>0</v>
      </c>
      <c r="V65" s="28">
        <f t="shared" si="43"/>
        <v>0</v>
      </c>
      <c r="W65" s="7">
        <f t="shared" si="44"/>
        <v>0</v>
      </c>
      <c r="X65" s="28">
        <f t="shared" si="45"/>
        <v>0</v>
      </c>
      <c r="Y65" s="7">
        <f t="shared" si="46"/>
        <v>0</v>
      </c>
      <c r="Z65" s="28">
        <f t="shared" si="47"/>
        <v>0</v>
      </c>
      <c r="AA65" s="7">
        <f t="shared" si="48"/>
        <v>0</v>
      </c>
      <c r="AB65" s="28">
        <f t="shared" si="49"/>
        <v>0</v>
      </c>
      <c r="AC65" s="7">
        <f t="shared" si="50"/>
        <v>0</v>
      </c>
    </row>
    <row r="66" spans="1:29" ht="15">
      <c r="A66" t="str">
        <f t="shared" si="28"/>
        <v>EnseignementPersonnel de soutien (entretien, hygiène, etc)Total</v>
      </c>
      <c r="D66" t="s">
        <v>53</v>
      </c>
      <c r="E66" s="96"/>
      <c r="F66" s="25">
        <f t="shared" si="51"/>
        <v>0</v>
      </c>
      <c r="G66" s="23"/>
      <c r="H66" s="28">
        <f t="shared" si="29"/>
        <v>0</v>
      </c>
      <c r="I66" s="7">
        <f t="shared" si="30"/>
        <v>0</v>
      </c>
      <c r="J66" s="28">
        <f t="shared" si="31"/>
        <v>0</v>
      </c>
      <c r="K66" s="7">
        <f t="shared" si="32"/>
        <v>0</v>
      </c>
      <c r="L66" s="28">
        <f t="shared" si="33"/>
        <v>0</v>
      </c>
      <c r="M66" s="7">
        <f t="shared" si="34"/>
        <v>0</v>
      </c>
      <c r="N66" s="28">
        <f t="shared" si="35"/>
        <v>0</v>
      </c>
      <c r="O66" s="7">
        <f t="shared" si="36"/>
        <v>0</v>
      </c>
      <c r="P66" s="28">
        <f t="shared" si="37"/>
        <v>0</v>
      </c>
      <c r="Q66" s="7">
        <f t="shared" si="38"/>
        <v>0</v>
      </c>
      <c r="R66" s="28">
        <f t="shared" si="39"/>
        <v>0</v>
      </c>
      <c r="S66" s="7">
        <f t="shared" si="40"/>
        <v>0</v>
      </c>
      <c r="T66" s="28">
        <f t="shared" si="41"/>
        <v>0</v>
      </c>
      <c r="U66" s="7">
        <f t="shared" si="42"/>
        <v>0</v>
      </c>
      <c r="V66" s="28">
        <f t="shared" si="43"/>
        <v>0</v>
      </c>
      <c r="W66" s="7">
        <f t="shared" si="44"/>
        <v>0</v>
      </c>
      <c r="X66" s="28">
        <f t="shared" si="45"/>
        <v>0</v>
      </c>
      <c r="Y66" s="7">
        <f t="shared" si="46"/>
        <v>0</v>
      </c>
      <c r="Z66" s="28">
        <f t="shared" si="47"/>
        <v>0</v>
      </c>
      <c r="AA66" s="7">
        <f t="shared" si="48"/>
        <v>0</v>
      </c>
      <c r="AB66" s="28">
        <f t="shared" si="49"/>
        <v>0</v>
      </c>
      <c r="AC66" s="7">
        <f t="shared" si="50"/>
        <v>0</v>
      </c>
    </row>
    <row r="67" spans="1:29" ht="15">
      <c r="A67" t="str">
        <f t="shared" si="28"/>
        <v>EnseignementMain-d'œuvre indépendanteTotal</v>
      </c>
      <c r="D67" t="s">
        <v>58</v>
      </c>
      <c r="E67" s="96"/>
      <c r="F67" s="25">
        <f t="shared" si="51"/>
        <v>0</v>
      </c>
      <c r="G67" s="23"/>
      <c r="H67" s="28">
        <f t="shared" si="29"/>
        <v>0</v>
      </c>
      <c r="I67" s="7">
        <f t="shared" si="30"/>
        <v>0</v>
      </c>
      <c r="J67" s="28">
        <f t="shared" si="31"/>
        <v>0</v>
      </c>
      <c r="K67" s="7">
        <f t="shared" si="32"/>
        <v>0</v>
      </c>
      <c r="L67" s="28">
        <f t="shared" si="33"/>
        <v>0</v>
      </c>
      <c r="M67" s="7">
        <f t="shared" si="34"/>
        <v>0</v>
      </c>
      <c r="N67" s="28">
        <f t="shared" si="35"/>
        <v>0</v>
      </c>
      <c r="O67" s="7">
        <f t="shared" si="36"/>
        <v>0</v>
      </c>
      <c r="P67" s="28">
        <f t="shared" si="37"/>
        <v>0</v>
      </c>
      <c r="Q67" s="7">
        <f t="shared" si="38"/>
        <v>0</v>
      </c>
      <c r="R67" s="28">
        <f t="shared" si="39"/>
        <v>0</v>
      </c>
      <c r="S67" s="7">
        <f t="shared" si="40"/>
        <v>0</v>
      </c>
      <c r="T67" s="28">
        <f t="shared" si="41"/>
        <v>0</v>
      </c>
      <c r="U67" s="7">
        <f t="shared" si="42"/>
        <v>0</v>
      </c>
      <c r="V67" s="28">
        <f t="shared" si="43"/>
        <v>0</v>
      </c>
      <c r="W67" s="7">
        <f t="shared" si="44"/>
        <v>0</v>
      </c>
      <c r="X67" s="28">
        <f t="shared" si="45"/>
        <v>0</v>
      </c>
      <c r="Y67" s="7">
        <f t="shared" si="46"/>
        <v>0</v>
      </c>
      <c r="Z67" s="28">
        <f t="shared" si="47"/>
        <v>0</v>
      </c>
      <c r="AA67" s="7">
        <f t="shared" si="48"/>
        <v>0</v>
      </c>
      <c r="AB67" s="28">
        <f t="shared" si="49"/>
        <v>0</v>
      </c>
      <c r="AC67" s="7">
        <f t="shared" si="50"/>
        <v>0</v>
      </c>
    </row>
    <row r="68" spans="5:29" ht="15">
      <c r="E68" s="96"/>
      <c r="F68" s="25"/>
      <c r="G68" s="23"/>
      <c r="H68" s="28"/>
      <c r="I68" s="7"/>
      <c r="J68" s="28"/>
      <c r="K68" s="7"/>
      <c r="L68" s="28"/>
      <c r="M68" s="7"/>
      <c r="N68" s="28"/>
      <c r="O68" s="7"/>
      <c r="P68" s="28"/>
      <c r="Q68" s="7"/>
      <c r="R68" s="28"/>
      <c r="S68" s="7"/>
      <c r="T68" s="28"/>
      <c r="U68" s="7"/>
      <c r="V68" s="28"/>
      <c r="W68" s="7"/>
      <c r="X68" s="28"/>
      <c r="Y68" s="7"/>
      <c r="Z68" s="28"/>
      <c r="AA68" s="7"/>
      <c r="AB68" s="28"/>
      <c r="AC68" s="7"/>
    </row>
    <row r="69" spans="1:29" ht="15">
      <c r="A69" t="str">
        <f t="shared" si="28"/>
        <v>EnseignementMédicales et chirurgicalesTotal</v>
      </c>
      <c r="C69" t="s">
        <v>50</v>
      </c>
      <c r="D69" t="s">
        <v>51</v>
      </c>
      <c r="E69" s="96"/>
      <c r="F69" s="25">
        <f t="shared" si="51"/>
        <v>0</v>
      </c>
      <c r="G69" s="23"/>
      <c r="H69" s="28"/>
      <c r="I69" s="7">
        <f>VLOOKUP($A69,fournitures,7,FALSE)</f>
        <v>0</v>
      </c>
      <c r="J69" s="28"/>
      <c r="K69" s="7">
        <f>VLOOKUP($A69,fournitures,8,FALSE)</f>
        <v>0</v>
      </c>
      <c r="L69" s="28"/>
      <c r="M69" s="7">
        <f>VLOOKUP($A69,fournitures,9,FALSE)</f>
        <v>0</v>
      </c>
      <c r="N69" s="28"/>
      <c r="O69" s="7">
        <f>VLOOKUP($A69,fournitures,10,FALSE)</f>
        <v>0</v>
      </c>
      <c r="P69" s="28"/>
      <c r="Q69" s="7">
        <f>VLOOKUP($A69,fournitures,11,FALSE)</f>
        <v>0</v>
      </c>
      <c r="R69" s="28"/>
      <c r="S69" s="7">
        <f>VLOOKUP($A69,fournitures,12,FALSE)</f>
        <v>0</v>
      </c>
      <c r="T69" s="28"/>
      <c r="U69" s="7">
        <f>VLOOKUP($A69,fournitures,13,FALSE)</f>
        <v>0</v>
      </c>
      <c r="V69" s="28"/>
      <c r="W69" s="7">
        <f>VLOOKUP($A69,fournitures,14,FALSE)</f>
        <v>0</v>
      </c>
      <c r="X69" s="28"/>
      <c r="Y69" s="7">
        <f>VLOOKUP($A69,fournitures,15,FALSE)</f>
        <v>0</v>
      </c>
      <c r="Z69" s="28"/>
      <c r="AA69" s="7">
        <f>VLOOKUP($A69,fournitures,16,FALSE)</f>
        <v>0</v>
      </c>
      <c r="AB69" s="28"/>
      <c r="AC69" s="7">
        <f>VLOOKUP($A69,fournitures,17,FALSE)</f>
        <v>0</v>
      </c>
    </row>
    <row r="70" spans="1:29" ht="15">
      <c r="A70" t="str">
        <f t="shared" si="28"/>
        <v>EnseignementAdministrativesTotal</v>
      </c>
      <c r="D70" t="s">
        <v>52</v>
      </c>
      <c r="E70" s="96"/>
      <c r="F70" s="25">
        <f t="shared" si="51"/>
        <v>0</v>
      </c>
      <c r="G70" s="23"/>
      <c r="H70" s="28"/>
      <c r="I70" s="7">
        <f>VLOOKUP($A70,fournitures,7,FALSE)</f>
        <v>0</v>
      </c>
      <c r="J70" s="28"/>
      <c r="K70" s="7">
        <f>VLOOKUP($A70,fournitures,8,FALSE)</f>
        <v>0</v>
      </c>
      <c r="L70" s="28"/>
      <c r="M70" s="7">
        <f>VLOOKUP($A70,fournitures,9,FALSE)</f>
        <v>0</v>
      </c>
      <c r="N70" s="28"/>
      <c r="O70" s="7">
        <f>VLOOKUP($A70,fournitures,10,FALSE)</f>
        <v>0</v>
      </c>
      <c r="P70" s="28"/>
      <c r="Q70" s="7">
        <f>VLOOKUP($A70,fournitures,11,FALSE)</f>
        <v>0</v>
      </c>
      <c r="R70" s="28"/>
      <c r="S70" s="7">
        <f>VLOOKUP($A70,fournitures,12,FALSE)</f>
        <v>0</v>
      </c>
      <c r="T70" s="28"/>
      <c r="U70" s="7">
        <f>VLOOKUP($A70,fournitures,13,FALSE)</f>
        <v>0</v>
      </c>
      <c r="V70" s="28"/>
      <c r="W70" s="7">
        <f>VLOOKUP($A70,fournitures,14,FALSE)</f>
        <v>0</v>
      </c>
      <c r="X70" s="28"/>
      <c r="Y70" s="7">
        <f>VLOOKUP($A70,fournitures,15,FALSE)</f>
        <v>0</v>
      </c>
      <c r="Z70" s="28"/>
      <c r="AA70" s="7">
        <f>VLOOKUP($A70,fournitures,16,FALSE)</f>
        <v>0</v>
      </c>
      <c r="AB70" s="28"/>
      <c r="AC70" s="7">
        <f>VLOOKUP($A70,fournitures,17,FALSE)</f>
        <v>0</v>
      </c>
    </row>
    <row r="71" spans="1:29" ht="15">
      <c r="A71" t="str">
        <f t="shared" si="28"/>
        <v>EnseignementSoutien (entretien, hygiène, énergie, etc.)Total</v>
      </c>
      <c r="D71" t="s">
        <v>56</v>
      </c>
      <c r="E71" s="96"/>
      <c r="F71" s="25">
        <f t="shared" si="51"/>
        <v>0</v>
      </c>
      <c r="G71" s="23"/>
      <c r="H71" s="28"/>
      <c r="I71" s="7">
        <f>VLOOKUP($A71,fournitures,7,FALSE)</f>
        <v>0</v>
      </c>
      <c r="J71" s="28"/>
      <c r="K71" s="7">
        <f>VLOOKUP($A71,fournitures,8,FALSE)</f>
        <v>0</v>
      </c>
      <c r="L71" s="28"/>
      <c r="M71" s="7">
        <f>VLOOKUP($A71,fournitures,9,FALSE)</f>
        <v>0</v>
      </c>
      <c r="N71" s="28"/>
      <c r="O71" s="7">
        <f>VLOOKUP($A71,fournitures,10,FALSE)</f>
        <v>0</v>
      </c>
      <c r="P71" s="28"/>
      <c r="Q71" s="7">
        <f>VLOOKUP($A71,fournitures,11,FALSE)</f>
        <v>0</v>
      </c>
      <c r="R71" s="28"/>
      <c r="S71" s="7">
        <f>VLOOKUP($A71,fournitures,12,FALSE)</f>
        <v>0</v>
      </c>
      <c r="T71" s="28"/>
      <c r="U71" s="7">
        <f>VLOOKUP($A71,fournitures,13,FALSE)</f>
        <v>0</v>
      </c>
      <c r="V71" s="28"/>
      <c r="W71" s="7">
        <f>VLOOKUP($A71,fournitures,14,FALSE)</f>
        <v>0</v>
      </c>
      <c r="X71" s="28"/>
      <c r="Y71" s="7">
        <f>VLOOKUP($A71,fournitures,15,FALSE)</f>
        <v>0</v>
      </c>
      <c r="Z71" s="28"/>
      <c r="AA71" s="7">
        <f>VLOOKUP($A71,fournitures,16,FALSE)</f>
        <v>0</v>
      </c>
      <c r="AB71" s="28"/>
      <c r="AC71" s="7">
        <f>VLOOKUP($A71,fournitures,17,FALSE)</f>
        <v>0</v>
      </c>
    </row>
    <row r="72" spans="5:29" ht="15">
      <c r="E72" s="96"/>
      <c r="F72" s="25"/>
      <c r="G72" s="23"/>
      <c r="H72" s="28"/>
      <c r="I72" s="7"/>
      <c r="J72" s="28"/>
      <c r="K72" s="7"/>
      <c r="L72" s="28"/>
      <c r="M72" s="7"/>
      <c r="N72" s="28"/>
      <c r="O72" s="7"/>
      <c r="P72" s="28"/>
      <c r="Q72" s="7"/>
      <c r="R72" s="28"/>
      <c r="S72" s="7"/>
      <c r="T72" s="28"/>
      <c r="U72" s="7"/>
      <c r="V72" s="28"/>
      <c r="W72" s="7"/>
      <c r="X72" s="28"/>
      <c r="Y72" s="7"/>
      <c r="Z72" s="28"/>
      <c r="AA72" s="7"/>
      <c r="AB72" s="28"/>
      <c r="AC72" s="7"/>
    </row>
    <row r="73" spans="1:29" ht="15">
      <c r="A73" t="str">
        <f t="shared" si="28"/>
        <v>EnseignementEntretien et maintenanceTotal</v>
      </c>
      <c r="C73" t="s">
        <v>54</v>
      </c>
      <c r="D73" t="s">
        <v>55</v>
      </c>
      <c r="E73" s="96"/>
      <c r="F73" s="25">
        <f t="shared" si="51"/>
        <v>0</v>
      </c>
      <c r="G73" s="23"/>
      <c r="H73" s="28"/>
      <c r="I73" s="7">
        <f>VLOOKUP($A73,fournitures,7,FALSE)</f>
        <v>0</v>
      </c>
      <c r="J73" s="28"/>
      <c r="K73" s="7">
        <f>VLOOKUP($A73,fournitures,8,FALSE)</f>
        <v>0</v>
      </c>
      <c r="L73" s="28"/>
      <c r="M73" s="7">
        <f>VLOOKUP($A73,fournitures,9,FALSE)</f>
        <v>0</v>
      </c>
      <c r="N73" s="28"/>
      <c r="O73" s="7">
        <f>VLOOKUP($A73,fournitures,10,FALSE)</f>
        <v>0</v>
      </c>
      <c r="P73" s="28"/>
      <c r="Q73" s="7">
        <f>VLOOKUP($A73,fournitures,11,FALSE)</f>
        <v>0</v>
      </c>
      <c r="R73" s="28"/>
      <c r="S73" s="7">
        <f>VLOOKUP($A73,fournitures,12,FALSE)</f>
        <v>0</v>
      </c>
      <c r="T73" s="28"/>
      <c r="U73" s="7">
        <f>VLOOKUP($A73,fournitures,13,FALSE)</f>
        <v>0</v>
      </c>
      <c r="V73" s="28"/>
      <c r="W73" s="7">
        <f>VLOOKUP($A73,fournitures,14,FALSE)</f>
        <v>0</v>
      </c>
      <c r="X73" s="28"/>
      <c r="Y73" s="7">
        <f>VLOOKUP($A73,fournitures,15,FALSE)</f>
        <v>0</v>
      </c>
      <c r="Z73" s="28"/>
      <c r="AA73" s="7">
        <f>VLOOKUP($A73,fournitures,16,FALSE)</f>
        <v>0</v>
      </c>
      <c r="AB73" s="28"/>
      <c r="AC73" s="7">
        <f>VLOOKUP($A73,fournitures,17,FALSE)</f>
        <v>0</v>
      </c>
    </row>
    <row r="74" spans="1:29" ht="15">
      <c r="A74" t="str">
        <f t="shared" si="28"/>
        <v>EnseignementServices achetésTotal</v>
      </c>
      <c r="D74" t="s">
        <v>57</v>
      </c>
      <c r="E74" s="96"/>
      <c r="F74" s="25">
        <f>+SUM(I74,K74,M74,O74,Q74,S74,U74,W74,Y74,AA74,AC74)</f>
        <v>0</v>
      </c>
      <c r="G74" s="23"/>
      <c r="H74" s="28"/>
      <c r="I74" s="7">
        <f>VLOOKUP($A74,fournitures,7,FALSE)</f>
        <v>0</v>
      </c>
      <c r="J74" s="28"/>
      <c r="K74" s="7">
        <f>VLOOKUP($A74,fournitures,8,FALSE)</f>
        <v>0</v>
      </c>
      <c r="L74" s="28"/>
      <c r="M74" s="7">
        <f>VLOOKUP($A74,fournitures,9,FALSE)</f>
        <v>0</v>
      </c>
      <c r="N74" s="28"/>
      <c r="O74" s="7">
        <f>VLOOKUP($A74,fournitures,10,FALSE)</f>
        <v>0</v>
      </c>
      <c r="P74" s="28"/>
      <c r="Q74" s="7">
        <f>VLOOKUP($A74,fournitures,11,FALSE)</f>
        <v>0</v>
      </c>
      <c r="R74" s="28"/>
      <c r="S74" s="7">
        <f>VLOOKUP($A74,fournitures,12,FALSE)</f>
        <v>0</v>
      </c>
      <c r="T74" s="28"/>
      <c r="U74" s="7">
        <f>VLOOKUP($A74,fournitures,13,FALSE)</f>
        <v>0</v>
      </c>
      <c r="V74" s="28"/>
      <c r="W74" s="7">
        <f>VLOOKUP($A74,fournitures,14,FALSE)</f>
        <v>0</v>
      </c>
      <c r="X74" s="28"/>
      <c r="Y74" s="7">
        <f>VLOOKUP($A74,fournitures,15,FALSE)</f>
        <v>0</v>
      </c>
      <c r="Z74" s="28"/>
      <c r="AA74" s="7">
        <f>VLOOKUP($A74,fournitures,16,FALSE)</f>
        <v>0</v>
      </c>
      <c r="AB74" s="28"/>
      <c r="AC74" s="7">
        <f>VLOOKUP($A74,fournitures,17,FALSE)</f>
        <v>0</v>
      </c>
    </row>
    <row r="75" spans="2:29" ht="15">
      <c r="B75" t="s">
        <v>189</v>
      </c>
      <c r="D75" s="93">
        <v>0.056</v>
      </c>
      <c r="E75" s="96"/>
      <c r="F75" s="25">
        <f>+SUM(I75,K75,M75,O75,Q75,S75,U75,W75,Y75,AA75,AC75)</f>
        <v>0</v>
      </c>
      <c r="G75" s="23"/>
      <c r="H75" s="28"/>
      <c r="I75" s="7">
        <f>+SUM(I69:I74)*RIGHT($D$33,4)</f>
        <v>0</v>
      </c>
      <c r="J75" s="28"/>
      <c r="K75" s="7">
        <f>+SUM(K69:K74)*RIGHT($D$33,4)</f>
        <v>0</v>
      </c>
      <c r="L75" s="28"/>
      <c r="M75" s="7">
        <f>+SUM(M69:M74)*RIGHT($D$33,4)</f>
        <v>0</v>
      </c>
      <c r="N75" s="28"/>
      <c r="O75" s="7">
        <f>+SUM(O69:O74)*RIGHT($D$33,4)</f>
        <v>0</v>
      </c>
      <c r="P75" s="28"/>
      <c r="Q75" s="7">
        <f>+SUM(Q69:Q74)*RIGHT($D$33,4)</f>
        <v>0</v>
      </c>
      <c r="R75" s="28"/>
      <c r="S75" s="7">
        <f>+SUM(S69:S74)*RIGHT($D$33,4)</f>
        <v>0</v>
      </c>
      <c r="T75" s="28"/>
      <c r="U75" s="7">
        <f>+SUM(U69:U74)*RIGHT($D$33,4)</f>
        <v>0</v>
      </c>
      <c r="V75" s="28"/>
      <c r="W75" s="7">
        <f>+SUM(W69:W74)*RIGHT($D$33,4)</f>
        <v>0</v>
      </c>
      <c r="X75" s="28"/>
      <c r="Y75" s="7">
        <f>+SUM(Y69:Y74)*RIGHT($D$33,4)</f>
        <v>0</v>
      </c>
      <c r="Z75" s="28"/>
      <c r="AA75" s="7">
        <f>+SUM(AA69:AA74)*RIGHT($D$33,4)</f>
        <v>0</v>
      </c>
      <c r="AB75" s="28"/>
      <c r="AC75" s="7">
        <f>+SUM(AC69:AC74)*RIGHT($D$33,4)</f>
        <v>0</v>
      </c>
    </row>
    <row r="76" spans="5:29" ht="15">
      <c r="E76" s="96"/>
      <c r="F76" s="25"/>
      <c r="G76" s="23"/>
      <c r="H76" s="28"/>
      <c r="I76" s="7"/>
      <c r="J76" s="28"/>
      <c r="K76" s="7"/>
      <c r="L76" s="28"/>
      <c r="M76" s="7"/>
      <c r="N76" s="28"/>
      <c r="O76" s="7"/>
      <c r="P76" s="28"/>
      <c r="Q76" s="7"/>
      <c r="R76" s="28"/>
      <c r="S76" s="7"/>
      <c r="T76" s="28"/>
      <c r="U76" s="7"/>
      <c r="V76" s="28"/>
      <c r="W76" s="7"/>
      <c r="X76" s="28"/>
      <c r="Y76" s="7"/>
      <c r="Z76" s="28"/>
      <c r="AA76" s="7"/>
      <c r="AB76" s="28"/>
      <c r="AC76" s="7"/>
    </row>
    <row r="77" spans="2:29" ht="15">
      <c r="B77" t="s">
        <v>59</v>
      </c>
      <c r="D77" s="99">
        <v>0.1</v>
      </c>
      <c r="E77" s="96"/>
      <c r="F77" s="25">
        <f>+SUM(F61:F74)*D77</f>
        <v>0</v>
      </c>
      <c r="G77" s="23"/>
      <c r="H77" s="28"/>
      <c r="I77" s="7">
        <f>+SUM(I61:I75)*$D$56</f>
        <v>0</v>
      </c>
      <c r="J77" s="28"/>
      <c r="K77" s="7">
        <f>+SUM(K61:K75)*$D$56</f>
        <v>0</v>
      </c>
      <c r="L77" s="28"/>
      <c r="M77" s="7">
        <f>+SUM(M61:M75)*$D$56</f>
        <v>0</v>
      </c>
      <c r="N77" s="28"/>
      <c r="O77" s="7">
        <f>+SUM(O61:O75)*$D$56</f>
        <v>0</v>
      </c>
      <c r="P77" s="28"/>
      <c r="Q77" s="7">
        <f>+SUM(Q61:Q75)*$D$56</f>
        <v>0</v>
      </c>
      <c r="R77" s="28"/>
      <c r="S77" s="7">
        <f>+SUM(S61:S75)*$D$56</f>
        <v>0</v>
      </c>
      <c r="T77" s="28"/>
      <c r="U77" s="7">
        <f>+SUM(U61:U75)*$D$56</f>
        <v>0</v>
      </c>
      <c r="V77" s="28"/>
      <c r="W77" s="7">
        <f>+SUM(W61:W75)*$D$56</f>
        <v>0</v>
      </c>
      <c r="X77" s="28"/>
      <c r="Y77" s="7">
        <f>+SUM(Y61:Y75)*$D$56</f>
        <v>0</v>
      </c>
      <c r="Z77" s="28"/>
      <c r="AA77" s="7">
        <f>+SUM(AA61:AA75)*$D$56</f>
        <v>0</v>
      </c>
      <c r="AB77" s="28"/>
      <c r="AC77" s="7">
        <f>+SUM(AC61:AC75)*$D$56</f>
        <v>0</v>
      </c>
    </row>
    <row r="78" spans="2:29" ht="15">
      <c r="B78" t="s">
        <v>91</v>
      </c>
      <c r="E78" s="96"/>
      <c r="F78" s="25">
        <f>+SUM(I78,K78,M78,O78,Q78,S78,U78,W78,Y78,AA78,AC78)</f>
        <v>0</v>
      </c>
      <c r="G78" s="23"/>
      <c r="H78" s="28"/>
      <c r="I78" s="82"/>
      <c r="J78" s="28"/>
      <c r="K78" s="7">
        <f>+SUM(K61:K77)*$D$11</f>
        <v>0</v>
      </c>
      <c r="L78" s="28"/>
      <c r="M78" s="7">
        <f>+SUM(M61:M77)*(1+$D$11)^2-SUM(M61:M77)</f>
        <v>0</v>
      </c>
      <c r="N78" s="28"/>
      <c r="O78" s="7">
        <f>+SUM(O61:O77)*(1+$D$11)^3-SUM(O61:O77)</f>
        <v>0</v>
      </c>
      <c r="P78" s="28"/>
      <c r="Q78" s="7">
        <f>+SUM(Q61:Q77)*(1+$D$11)^4-SUM(Q61:Q77)</f>
        <v>0</v>
      </c>
      <c r="R78" s="28"/>
      <c r="S78" s="7">
        <f>+SUM(S61:S77)*(1+$D$11)^5-SUM(S61:S77)</f>
        <v>0</v>
      </c>
      <c r="T78" s="28"/>
      <c r="U78" s="7">
        <f>+SUM(U61:U77)*(1+$D$11)^6-SUM(U61:U77)</f>
        <v>0</v>
      </c>
      <c r="V78" s="28"/>
      <c r="W78" s="7">
        <f>+SUM(W61:W77)*(1+$D$11)^7-SUM(W61:W77)</f>
        <v>0</v>
      </c>
      <c r="X78" s="28"/>
      <c r="Y78" s="7">
        <f>+SUM(Y61:Y77)*(1+$D$11)^8-SUM(Y61:Y77)</f>
        <v>0</v>
      </c>
      <c r="Z78" s="28"/>
      <c r="AA78" s="7">
        <f>+SUM(AA61:AA77)*(1+$D$11)^9-SUM(AA61:AA77)</f>
        <v>0</v>
      </c>
      <c r="AB78" s="28"/>
      <c r="AC78" s="7">
        <f>+SUM(AC61:AC77)*(1+$D$11)^10-SUM(AC61:AC77)</f>
        <v>0</v>
      </c>
    </row>
    <row r="79" spans="5:29" ht="15.75" thickBot="1">
      <c r="E79" s="96"/>
      <c r="F79" s="48">
        <f>+SUM(I79,K79,M79,O79,Q79,S79,U79,W79,Y79,AA79,AC79)</f>
        <v>0</v>
      </c>
      <c r="G79" s="23"/>
      <c r="H79" s="61">
        <f>+SUM(H61:H78)</f>
        <v>0</v>
      </c>
      <c r="I79" s="49">
        <f aca="true" t="shared" si="52" ref="I79:AC79">+SUM(I61:I78)</f>
        <v>0</v>
      </c>
      <c r="J79" s="61">
        <f t="shared" si="52"/>
        <v>0</v>
      </c>
      <c r="K79" s="49">
        <f t="shared" si="52"/>
        <v>0</v>
      </c>
      <c r="L79" s="61">
        <f t="shared" si="52"/>
        <v>0</v>
      </c>
      <c r="M79" s="49">
        <f t="shared" si="52"/>
        <v>0</v>
      </c>
      <c r="N79" s="61">
        <f t="shared" si="52"/>
        <v>0</v>
      </c>
      <c r="O79" s="49">
        <f t="shared" si="52"/>
        <v>0</v>
      </c>
      <c r="P79" s="61">
        <f t="shared" si="52"/>
        <v>0</v>
      </c>
      <c r="Q79" s="49">
        <f t="shared" si="52"/>
        <v>0</v>
      </c>
      <c r="R79" s="61">
        <f t="shared" si="52"/>
        <v>0</v>
      </c>
      <c r="S79" s="49">
        <f t="shared" si="52"/>
        <v>0</v>
      </c>
      <c r="T79" s="61">
        <f t="shared" si="52"/>
        <v>0</v>
      </c>
      <c r="U79" s="49">
        <f>+SUM(U61:U78)</f>
        <v>0</v>
      </c>
      <c r="V79" s="61">
        <f t="shared" si="52"/>
        <v>0</v>
      </c>
      <c r="W79" s="49">
        <f t="shared" si="52"/>
        <v>0</v>
      </c>
      <c r="X79" s="61">
        <f t="shared" si="52"/>
        <v>0</v>
      </c>
      <c r="Y79" s="49">
        <f t="shared" si="52"/>
        <v>0</v>
      </c>
      <c r="Z79" s="61">
        <f t="shared" si="52"/>
        <v>0</v>
      </c>
      <c r="AA79" s="49">
        <f t="shared" si="52"/>
        <v>0</v>
      </c>
      <c r="AB79" s="61">
        <f t="shared" si="52"/>
        <v>0</v>
      </c>
      <c r="AC79" s="49">
        <f t="shared" si="52"/>
        <v>0</v>
      </c>
    </row>
    <row r="80" spans="5:29" ht="15.75" thickTop="1">
      <c r="E80" s="96"/>
      <c r="F80" s="25"/>
      <c r="G80" s="23"/>
      <c r="H80" s="28"/>
      <c r="I80" s="7"/>
      <c r="J80" s="28"/>
      <c r="K80" s="7"/>
      <c r="L80" s="28"/>
      <c r="M80" s="7"/>
      <c r="N80" s="28"/>
      <c r="O80" s="7"/>
      <c r="P80" s="28"/>
      <c r="Q80" s="7"/>
      <c r="R80" s="28"/>
      <c r="S80" s="7"/>
      <c r="T80" s="28"/>
      <c r="U80" s="7"/>
      <c r="V80" s="28"/>
      <c r="W80" s="7"/>
      <c r="X80" s="28"/>
      <c r="Y80" s="7"/>
      <c r="Z80" s="28"/>
      <c r="AA80" s="7"/>
      <c r="AB80" s="28"/>
      <c r="AC80" s="7"/>
    </row>
    <row r="81" spans="2:29" ht="15">
      <c r="B81" s="1" t="s">
        <v>71</v>
      </c>
      <c r="E81" s="96"/>
      <c r="F81" s="25"/>
      <c r="G81" s="23"/>
      <c r="H81" s="28"/>
      <c r="I81" s="7"/>
      <c r="J81" s="28"/>
      <c r="K81" s="7"/>
      <c r="L81" s="28"/>
      <c r="M81" s="7"/>
      <c r="N81" s="28"/>
      <c r="O81" s="7"/>
      <c r="P81" s="28"/>
      <c r="Q81" s="7"/>
      <c r="R81" s="28"/>
      <c r="S81" s="7"/>
      <c r="T81" s="28"/>
      <c r="U81" s="7"/>
      <c r="V81" s="28"/>
      <c r="W81" s="7"/>
      <c r="X81" s="28"/>
      <c r="Y81" s="7"/>
      <c r="Z81" s="28"/>
      <c r="AA81" s="7"/>
      <c r="AB81" s="28"/>
      <c r="AC81" s="7"/>
    </row>
    <row r="82" spans="1:29" ht="15">
      <c r="A82" t="str">
        <f aca="true" t="shared" si="53" ref="A82:A95">+$B$81&amp;D82&amp;"Total"</f>
        <v>RechercheGestionnairesTotal</v>
      </c>
      <c r="C82" t="s">
        <v>45</v>
      </c>
      <c r="D82" t="s">
        <v>46</v>
      </c>
      <c r="E82" s="96"/>
      <c r="F82" s="25">
        <f>+SUM(I82,K82,M82,O82,Q82,S82,U82,W82,Y82,AA82,AC82)</f>
        <v>0</v>
      </c>
      <c r="G82" s="23"/>
      <c r="H82" s="28">
        <f aca="true" t="shared" si="54" ref="H82:H88">VLOOKUP($A82,salaires,9,FALSE)</f>
        <v>0</v>
      </c>
      <c r="I82" s="7">
        <f aca="true" t="shared" si="55" ref="I82:I88">VLOOKUP($A82,salaires,10,FALSE)</f>
        <v>0</v>
      </c>
      <c r="J82" s="28">
        <f aca="true" t="shared" si="56" ref="J82:J88">VLOOKUP($A82,salaires,11,FALSE)</f>
        <v>0</v>
      </c>
      <c r="K82" s="7">
        <f aca="true" t="shared" si="57" ref="K82:K88">VLOOKUP($A82,salaires,12,FALSE)</f>
        <v>0</v>
      </c>
      <c r="L82" s="28">
        <f aca="true" t="shared" si="58" ref="L82:L88">VLOOKUP($A82,salaires,13,FALSE)</f>
        <v>0</v>
      </c>
      <c r="M82" s="7">
        <f aca="true" t="shared" si="59" ref="M82:M88">VLOOKUP($A82,salaires,14,FALSE)</f>
        <v>0</v>
      </c>
      <c r="N82" s="28">
        <f aca="true" t="shared" si="60" ref="N82:N88">VLOOKUP($A82,salaires,15,FALSE)</f>
        <v>0</v>
      </c>
      <c r="O82" s="7">
        <f aca="true" t="shared" si="61" ref="O82:O88">VLOOKUP($A82,salaires,16,FALSE)</f>
        <v>0</v>
      </c>
      <c r="P82" s="28">
        <f aca="true" t="shared" si="62" ref="P82:P88">VLOOKUP($A82,salaires,17,FALSE)</f>
        <v>0</v>
      </c>
      <c r="Q82" s="7">
        <f aca="true" t="shared" si="63" ref="Q82:Q88">VLOOKUP($A82,salaires,18,FALSE)</f>
        <v>0</v>
      </c>
      <c r="R82" s="28">
        <f aca="true" t="shared" si="64" ref="R82:R88">VLOOKUP($A82,salaires,19,FALSE)</f>
        <v>0</v>
      </c>
      <c r="S82" s="7">
        <f aca="true" t="shared" si="65" ref="S82:S88">VLOOKUP($A82,salaires,20,FALSE)</f>
        <v>0</v>
      </c>
      <c r="T82" s="28">
        <f aca="true" t="shared" si="66" ref="T82:T88">VLOOKUP($A82,salaires,21,FALSE)</f>
        <v>0</v>
      </c>
      <c r="U82" s="7">
        <f aca="true" t="shared" si="67" ref="U82:U88">VLOOKUP($A82,salaires,22,FALSE)</f>
        <v>0</v>
      </c>
      <c r="V82" s="28">
        <f aca="true" t="shared" si="68" ref="V82:V88">VLOOKUP($A82,salaires,23,FALSE)</f>
        <v>0</v>
      </c>
      <c r="W82" s="7">
        <f aca="true" t="shared" si="69" ref="W82:W88">VLOOKUP($A82,salaires,24,FALSE)</f>
        <v>0</v>
      </c>
      <c r="X82" s="28">
        <f aca="true" t="shared" si="70" ref="X82:X88">VLOOKUP($A82,salaires,25,FALSE)</f>
        <v>0</v>
      </c>
      <c r="Y82" s="7">
        <f aca="true" t="shared" si="71" ref="Y82:Y88">VLOOKUP($A82,salaires,26,FALSE)</f>
        <v>0</v>
      </c>
      <c r="Z82" s="28">
        <f aca="true" t="shared" si="72" ref="Z82:Z88">VLOOKUP($A82,salaires,27,FALSE)</f>
        <v>0</v>
      </c>
      <c r="AA82" s="7">
        <f aca="true" t="shared" si="73" ref="AA82:AA88">VLOOKUP($A82,salaires,28,FALSE)</f>
        <v>0</v>
      </c>
      <c r="AB82" s="28">
        <f aca="true" t="shared" si="74" ref="AB82:AB88">VLOOKUP($A82,salaires,29,FALSE)</f>
        <v>0</v>
      </c>
      <c r="AC82" s="7">
        <f aca="true" t="shared" si="75" ref="AC82:AC88">VLOOKUP($A82,salaires,30,FALSE)</f>
        <v>0</v>
      </c>
    </row>
    <row r="83" spans="1:29" ht="15">
      <c r="A83" t="str">
        <f t="shared" si="53"/>
        <v>RecherchePersonnel médicalTotal</v>
      </c>
      <c r="D83" t="s">
        <v>48</v>
      </c>
      <c r="E83" s="96"/>
      <c r="F83" s="25">
        <f aca="true" t="shared" si="76" ref="F83:F88">+SUM(I83,K83,M83,O83,Q83,S83,U83,W83,Y83,AA83,AC83)</f>
        <v>0</v>
      </c>
      <c r="G83" s="23"/>
      <c r="H83" s="28">
        <f t="shared" si="54"/>
        <v>0</v>
      </c>
      <c r="I83" s="7">
        <f t="shared" si="55"/>
        <v>0</v>
      </c>
      <c r="J83" s="28">
        <f t="shared" si="56"/>
        <v>0</v>
      </c>
      <c r="K83" s="7">
        <f t="shared" si="57"/>
        <v>0</v>
      </c>
      <c r="L83" s="28">
        <f t="shared" si="58"/>
        <v>0</v>
      </c>
      <c r="M83" s="7">
        <f t="shared" si="59"/>
        <v>0</v>
      </c>
      <c r="N83" s="28">
        <f t="shared" si="60"/>
        <v>0</v>
      </c>
      <c r="O83" s="7">
        <f t="shared" si="61"/>
        <v>0</v>
      </c>
      <c r="P83" s="28">
        <f t="shared" si="62"/>
        <v>0</v>
      </c>
      <c r="Q83" s="7">
        <f t="shared" si="63"/>
        <v>0</v>
      </c>
      <c r="R83" s="28">
        <f t="shared" si="64"/>
        <v>0</v>
      </c>
      <c r="S83" s="7">
        <f t="shared" si="65"/>
        <v>0</v>
      </c>
      <c r="T83" s="28">
        <f t="shared" si="66"/>
        <v>0</v>
      </c>
      <c r="U83" s="7">
        <f t="shared" si="67"/>
        <v>0</v>
      </c>
      <c r="V83" s="28">
        <f t="shared" si="68"/>
        <v>0</v>
      </c>
      <c r="W83" s="7">
        <f t="shared" si="69"/>
        <v>0</v>
      </c>
      <c r="X83" s="28">
        <f t="shared" si="70"/>
        <v>0</v>
      </c>
      <c r="Y83" s="7">
        <f t="shared" si="71"/>
        <v>0</v>
      </c>
      <c r="Z83" s="28">
        <f t="shared" si="72"/>
        <v>0</v>
      </c>
      <c r="AA83" s="7">
        <f t="shared" si="73"/>
        <v>0</v>
      </c>
      <c r="AB83" s="28">
        <f t="shared" si="74"/>
        <v>0</v>
      </c>
      <c r="AC83" s="7">
        <f t="shared" si="75"/>
        <v>0</v>
      </c>
    </row>
    <row r="84" spans="1:29" ht="15">
      <c r="A84" t="str">
        <f t="shared" si="53"/>
        <v>RecherchePersonnel clinique (échelon 2/3)Total</v>
      </c>
      <c r="D84" t="s">
        <v>133</v>
      </c>
      <c r="E84" s="96"/>
      <c r="F84" s="25">
        <f t="shared" si="76"/>
        <v>0</v>
      </c>
      <c r="G84" s="23"/>
      <c r="H84" s="28">
        <f t="shared" si="54"/>
        <v>0</v>
      </c>
      <c r="I84" s="7">
        <f t="shared" si="55"/>
        <v>0</v>
      </c>
      <c r="J84" s="28">
        <f t="shared" si="56"/>
        <v>0</v>
      </c>
      <c r="K84" s="7">
        <f t="shared" si="57"/>
        <v>0</v>
      </c>
      <c r="L84" s="28">
        <f t="shared" si="58"/>
        <v>0</v>
      </c>
      <c r="M84" s="7">
        <f t="shared" si="59"/>
        <v>0</v>
      </c>
      <c r="N84" s="28">
        <f t="shared" si="60"/>
        <v>0</v>
      </c>
      <c r="O84" s="7">
        <f t="shared" si="61"/>
        <v>0</v>
      </c>
      <c r="P84" s="28">
        <f t="shared" si="62"/>
        <v>0</v>
      </c>
      <c r="Q84" s="7">
        <f t="shared" si="63"/>
        <v>0</v>
      </c>
      <c r="R84" s="28">
        <f t="shared" si="64"/>
        <v>0</v>
      </c>
      <c r="S84" s="7">
        <f t="shared" si="65"/>
        <v>0</v>
      </c>
      <c r="T84" s="28">
        <f t="shared" si="66"/>
        <v>0</v>
      </c>
      <c r="U84" s="7">
        <f t="shared" si="67"/>
        <v>0</v>
      </c>
      <c r="V84" s="28">
        <f t="shared" si="68"/>
        <v>0</v>
      </c>
      <c r="W84" s="7">
        <f t="shared" si="69"/>
        <v>0</v>
      </c>
      <c r="X84" s="28">
        <f t="shared" si="70"/>
        <v>0</v>
      </c>
      <c r="Y84" s="7">
        <f t="shared" si="71"/>
        <v>0</v>
      </c>
      <c r="Z84" s="28">
        <f t="shared" si="72"/>
        <v>0</v>
      </c>
      <c r="AA84" s="7">
        <f t="shared" si="73"/>
        <v>0</v>
      </c>
      <c r="AB84" s="28">
        <f t="shared" si="74"/>
        <v>0</v>
      </c>
      <c r="AC84" s="7">
        <f t="shared" si="75"/>
        <v>0</v>
      </c>
    </row>
    <row r="85" spans="1:29" ht="15">
      <c r="A85" t="str">
        <f t="shared" si="53"/>
        <v>RecherchePersonnel professionnelTotal</v>
      </c>
      <c r="D85" t="s">
        <v>49</v>
      </c>
      <c r="E85" s="96"/>
      <c r="F85" s="25">
        <f t="shared" si="76"/>
        <v>0</v>
      </c>
      <c r="G85" s="23"/>
      <c r="H85" s="28">
        <f t="shared" si="54"/>
        <v>0</v>
      </c>
      <c r="I85" s="7">
        <f t="shared" si="55"/>
        <v>0</v>
      </c>
      <c r="J85" s="28">
        <f t="shared" si="56"/>
        <v>0</v>
      </c>
      <c r="K85" s="7">
        <f t="shared" si="57"/>
        <v>0</v>
      </c>
      <c r="L85" s="28">
        <f t="shared" si="58"/>
        <v>0</v>
      </c>
      <c r="M85" s="7">
        <f t="shared" si="59"/>
        <v>0</v>
      </c>
      <c r="N85" s="28">
        <f t="shared" si="60"/>
        <v>0</v>
      </c>
      <c r="O85" s="7">
        <f t="shared" si="61"/>
        <v>0</v>
      </c>
      <c r="P85" s="28">
        <f t="shared" si="62"/>
        <v>0</v>
      </c>
      <c r="Q85" s="7">
        <f t="shared" si="63"/>
        <v>0</v>
      </c>
      <c r="R85" s="28">
        <f t="shared" si="64"/>
        <v>0</v>
      </c>
      <c r="S85" s="7">
        <f t="shared" si="65"/>
        <v>0</v>
      </c>
      <c r="T85" s="28">
        <f t="shared" si="66"/>
        <v>0</v>
      </c>
      <c r="U85" s="7">
        <f t="shared" si="67"/>
        <v>0</v>
      </c>
      <c r="V85" s="28">
        <f t="shared" si="68"/>
        <v>0</v>
      </c>
      <c r="W85" s="7">
        <f t="shared" si="69"/>
        <v>0</v>
      </c>
      <c r="X85" s="28">
        <f t="shared" si="70"/>
        <v>0</v>
      </c>
      <c r="Y85" s="7">
        <f t="shared" si="71"/>
        <v>0</v>
      </c>
      <c r="Z85" s="28">
        <f t="shared" si="72"/>
        <v>0</v>
      </c>
      <c r="AA85" s="7">
        <f t="shared" si="73"/>
        <v>0</v>
      </c>
      <c r="AB85" s="28">
        <f t="shared" si="74"/>
        <v>0</v>
      </c>
      <c r="AC85" s="7">
        <f t="shared" si="75"/>
        <v>0</v>
      </c>
    </row>
    <row r="86" spans="1:29" ht="15">
      <c r="A86" t="str">
        <f t="shared" si="53"/>
        <v>RecherchePersonnel administratifTotal</v>
      </c>
      <c r="D86" t="s">
        <v>47</v>
      </c>
      <c r="E86" s="96"/>
      <c r="F86" s="25">
        <f t="shared" si="76"/>
        <v>0</v>
      </c>
      <c r="G86" s="23"/>
      <c r="H86" s="28">
        <f t="shared" si="54"/>
        <v>0</v>
      </c>
      <c r="I86" s="7">
        <f t="shared" si="55"/>
        <v>0</v>
      </c>
      <c r="J86" s="28">
        <f t="shared" si="56"/>
        <v>0</v>
      </c>
      <c r="K86" s="7">
        <f t="shared" si="57"/>
        <v>0</v>
      </c>
      <c r="L86" s="28">
        <f t="shared" si="58"/>
        <v>0</v>
      </c>
      <c r="M86" s="7">
        <f t="shared" si="59"/>
        <v>0</v>
      </c>
      <c r="N86" s="28">
        <f t="shared" si="60"/>
        <v>0</v>
      </c>
      <c r="O86" s="7">
        <f t="shared" si="61"/>
        <v>0</v>
      </c>
      <c r="P86" s="28">
        <f t="shared" si="62"/>
        <v>0</v>
      </c>
      <c r="Q86" s="7">
        <f t="shared" si="63"/>
        <v>0</v>
      </c>
      <c r="R86" s="28">
        <f t="shared" si="64"/>
        <v>0</v>
      </c>
      <c r="S86" s="7">
        <f t="shared" si="65"/>
        <v>0</v>
      </c>
      <c r="T86" s="28">
        <f t="shared" si="66"/>
        <v>0</v>
      </c>
      <c r="U86" s="7">
        <f t="shared" si="67"/>
        <v>0</v>
      </c>
      <c r="V86" s="28">
        <f t="shared" si="68"/>
        <v>0</v>
      </c>
      <c r="W86" s="7">
        <f t="shared" si="69"/>
        <v>0</v>
      </c>
      <c r="X86" s="28">
        <f t="shared" si="70"/>
        <v>0</v>
      </c>
      <c r="Y86" s="7">
        <f t="shared" si="71"/>
        <v>0</v>
      </c>
      <c r="Z86" s="28">
        <f t="shared" si="72"/>
        <v>0</v>
      </c>
      <c r="AA86" s="7">
        <f t="shared" si="73"/>
        <v>0</v>
      </c>
      <c r="AB86" s="28">
        <f t="shared" si="74"/>
        <v>0</v>
      </c>
      <c r="AC86" s="7">
        <f t="shared" si="75"/>
        <v>0</v>
      </c>
    </row>
    <row r="87" spans="1:29" ht="15">
      <c r="A87" t="str">
        <f t="shared" si="53"/>
        <v>RecherchePersonnel de soutien (entretien, hygiène, etc)Total</v>
      </c>
      <c r="D87" t="s">
        <v>53</v>
      </c>
      <c r="E87" s="96"/>
      <c r="F87" s="25">
        <f t="shared" si="76"/>
        <v>0</v>
      </c>
      <c r="G87" s="23"/>
      <c r="H87" s="28">
        <f t="shared" si="54"/>
        <v>0</v>
      </c>
      <c r="I87" s="7">
        <f t="shared" si="55"/>
        <v>0</v>
      </c>
      <c r="J87" s="28">
        <f t="shared" si="56"/>
        <v>0</v>
      </c>
      <c r="K87" s="7">
        <f t="shared" si="57"/>
        <v>0</v>
      </c>
      <c r="L87" s="28">
        <f t="shared" si="58"/>
        <v>0</v>
      </c>
      <c r="M87" s="7">
        <f t="shared" si="59"/>
        <v>0</v>
      </c>
      <c r="N87" s="28">
        <f t="shared" si="60"/>
        <v>0</v>
      </c>
      <c r="O87" s="7">
        <f t="shared" si="61"/>
        <v>0</v>
      </c>
      <c r="P87" s="28">
        <f t="shared" si="62"/>
        <v>0</v>
      </c>
      <c r="Q87" s="7">
        <f t="shared" si="63"/>
        <v>0</v>
      </c>
      <c r="R87" s="28">
        <f t="shared" si="64"/>
        <v>0</v>
      </c>
      <c r="S87" s="7">
        <f t="shared" si="65"/>
        <v>0</v>
      </c>
      <c r="T87" s="28">
        <f t="shared" si="66"/>
        <v>0</v>
      </c>
      <c r="U87" s="7">
        <f t="shared" si="67"/>
        <v>0</v>
      </c>
      <c r="V87" s="28">
        <f t="shared" si="68"/>
        <v>0</v>
      </c>
      <c r="W87" s="7">
        <f t="shared" si="69"/>
        <v>0</v>
      </c>
      <c r="X87" s="28">
        <f t="shared" si="70"/>
        <v>0</v>
      </c>
      <c r="Y87" s="7">
        <f t="shared" si="71"/>
        <v>0</v>
      </c>
      <c r="Z87" s="28">
        <f t="shared" si="72"/>
        <v>0</v>
      </c>
      <c r="AA87" s="7">
        <f t="shared" si="73"/>
        <v>0</v>
      </c>
      <c r="AB87" s="28">
        <f t="shared" si="74"/>
        <v>0</v>
      </c>
      <c r="AC87" s="7">
        <f t="shared" si="75"/>
        <v>0</v>
      </c>
    </row>
    <row r="88" spans="1:29" ht="15">
      <c r="A88" t="str">
        <f t="shared" si="53"/>
        <v>RechercheMain-d'œuvre indépendanteTotal</v>
      </c>
      <c r="D88" t="s">
        <v>58</v>
      </c>
      <c r="E88" s="96"/>
      <c r="F88" s="25">
        <f t="shared" si="76"/>
        <v>0</v>
      </c>
      <c r="G88" s="23"/>
      <c r="H88" s="28">
        <f t="shared" si="54"/>
        <v>0</v>
      </c>
      <c r="I88" s="7">
        <f t="shared" si="55"/>
        <v>0</v>
      </c>
      <c r="J88" s="28">
        <f t="shared" si="56"/>
        <v>0</v>
      </c>
      <c r="K88" s="7">
        <f t="shared" si="57"/>
        <v>0</v>
      </c>
      <c r="L88" s="28">
        <f t="shared" si="58"/>
        <v>0</v>
      </c>
      <c r="M88" s="7">
        <f t="shared" si="59"/>
        <v>0</v>
      </c>
      <c r="N88" s="28">
        <f t="shared" si="60"/>
        <v>0</v>
      </c>
      <c r="O88" s="7">
        <f t="shared" si="61"/>
        <v>0</v>
      </c>
      <c r="P88" s="28">
        <f t="shared" si="62"/>
        <v>0</v>
      </c>
      <c r="Q88" s="7">
        <f t="shared" si="63"/>
        <v>0</v>
      </c>
      <c r="R88" s="28">
        <f t="shared" si="64"/>
        <v>0</v>
      </c>
      <c r="S88" s="7">
        <f t="shared" si="65"/>
        <v>0</v>
      </c>
      <c r="T88" s="28">
        <f t="shared" si="66"/>
        <v>0</v>
      </c>
      <c r="U88" s="7">
        <f t="shared" si="67"/>
        <v>0</v>
      </c>
      <c r="V88" s="28">
        <f t="shared" si="68"/>
        <v>0</v>
      </c>
      <c r="W88" s="7">
        <f t="shared" si="69"/>
        <v>0</v>
      </c>
      <c r="X88" s="28">
        <f t="shared" si="70"/>
        <v>0</v>
      </c>
      <c r="Y88" s="7">
        <f t="shared" si="71"/>
        <v>0</v>
      </c>
      <c r="Z88" s="28">
        <f t="shared" si="72"/>
        <v>0</v>
      </c>
      <c r="AA88" s="7">
        <f t="shared" si="73"/>
        <v>0</v>
      </c>
      <c r="AB88" s="28">
        <f t="shared" si="74"/>
        <v>0</v>
      </c>
      <c r="AC88" s="7">
        <f t="shared" si="75"/>
        <v>0</v>
      </c>
    </row>
    <row r="89" spans="5:29" ht="15">
      <c r="E89" s="96"/>
      <c r="F89" s="25"/>
      <c r="G89" s="23"/>
      <c r="H89" s="28"/>
      <c r="I89" s="7"/>
      <c r="J89" s="28"/>
      <c r="K89" s="7"/>
      <c r="L89" s="28"/>
      <c r="M89" s="7"/>
      <c r="N89" s="28"/>
      <c r="O89" s="7"/>
      <c r="P89" s="28"/>
      <c r="Q89" s="7"/>
      <c r="R89" s="28"/>
      <c r="S89" s="7"/>
      <c r="T89" s="28"/>
      <c r="U89" s="7"/>
      <c r="V89" s="28"/>
      <c r="W89" s="7"/>
      <c r="X89" s="28"/>
      <c r="Y89" s="7"/>
      <c r="Z89" s="28"/>
      <c r="AA89" s="7"/>
      <c r="AB89" s="28"/>
      <c r="AC89" s="7"/>
    </row>
    <row r="90" spans="1:29" ht="15">
      <c r="A90" t="str">
        <f t="shared" si="53"/>
        <v>RechercheMédicales et chirurgicalesTotal</v>
      </c>
      <c r="C90" t="s">
        <v>50</v>
      </c>
      <c r="D90" t="s">
        <v>51</v>
      </c>
      <c r="E90" s="96"/>
      <c r="F90" s="25">
        <f aca="true" t="shared" si="77" ref="F90:F94">+SUM(I90,K90,M90,O90,Q90,S90,U90,W90,Y90,AA90,AC90)</f>
        <v>0</v>
      </c>
      <c r="G90" s="23"/>
      <c r="H90" s="28"/>
      <c r="I90" s="7">
        <f>VLOOKUP($A90,fournitures,7,FALSE)</f>
        <v>0</v>
      </c>
      <c r="J90" s="28"/>
      <c r="K90" s="7">
        <f>VLOOKUP($A90,fournitures,8,FALSE)</f>
        <v>0</v>
      </c>
      <c r="L90" s="28"/>
      <c r="M90" s="7">
        <f>VLOOKUP($A90,fournitures,9,FALSE)</f>
        <v>0</v>
      </c>
      <c r="N90" s="28"/>
      <c r="O90" s="7">
        <f>VLOOKUP($A90,fournitures,10,FALSE)</f>
        <v>0</v>
      </c>
      <c r="P90" s="28"/>
      <c r="Q90" s="7">
        <f>VLOOKUP($A90,fournitures,11,FALSE)</f>
        <v>0</v>
      </c>
      <c r="R90" s="28"/>
      <c r="S90" s="7">
        <f>VLOOKUP($A90,fournitures,12,FALSE)</f>
        <v>0</v>
      </c>
      <c r="T90" s="28"/>
      <c r="U90" s="7">
        <f>VLOOKUP($A90,fournitures,13,FALSE)</f>
        <v>0</v>
      </c>
      <c r="V90" s="28"/>
      <c r="W90" s="7">
        <f>VLOOKUP($A90,fournitures,14,FALSE)</f>
        <v>0</v>
      </c>
      <c r="X90" s="28"/>
      <c r="Y90" s="7">
        <f>VLOOKUP($A90,fournitures,15,FALSE)</f>
        <v>0</v>
      </c>
      <c r="Z90" s="28"/>
      <c r="AA90" s="7">
        <f>VLOOKUP($A90,fournitures,16,FALSE)</f>
        <v>0</v>
      </c>
      <c r="AB90" s="28"/>
      <c r="AC90" s="7">
        <f>VLOOKUP($A90,fournitures,17,FALSE)</f>
        <v>0</v>
      </c>
    </row>
    <row r="91" spans="1:29" ht="15">
      <c r="A91" t="str">
        <f t="shared" si="53"/>
        <v>RechercheAdministrativesTotal</v>
      </c>
      <c r="D91" t="s">
        <v>52</v>
      </c>
      <c r="E91" s="96"/>
      <c r="F91" s="25">
        <f t="shared" si="77"/>
        <v>0</v>
      </c>
      <c r="G91" s="23"/>
      <c r="H91" s="28"/>
      <c r="I91" s="7">
        <f>VLOOKUP($A91,fournitures,7,FALSE)</f>
        <v>0</v>
      </c>
      <c r="J91" s="28"/>
      <c r="K91" s="7">
        <f>VLOOKUP($A91,fournitures,8,FALSE)</f>
        <v>0</v>
      </c>
      <c r="L91" s="28"/>
      <c r="M91" s="7">
        <f>VLOOKUP($A91,fournitures,9,FALSE)</f>
        <v>0</v>
      </c>
      <c r="N91" s="28"/>
      <c r="O91" s="7">
        <f>VLOOKUP($A91,fournitures,10,FALSE)</f>
        <v>0</v>
      </c>
      <c r="P91" s="28"/>
      <c r="Q91" s="7">
        <f>VLOOKUP($A91,fournitures,11,FALSE)</f>
        <v>0</v>
      </c>
      <c r="R91" s="28"/>
      <c r="S91" s="7">
        <f>VLOOKUP($A91,fournitures,12,FALSE)</f>
        <v>0</v>
      </c>
      <c r="T91" s="28"/>
      <c r="U91" s="7">
        <f>VLOOKUP($A91,fournitures,13,FALSE)</f>
        <v>0</v>
      </c>
      <c r="V91" s="28"/>
      <c r="W91" s="7">
        <f>VLOOKUP($A91,fournitures,14,FALSE)</f>
        <v>0</v>
      </c>
      <c r="X91" s="28"/>
      <c r="Y91" s="7">
        <f>VLOOKUP($A91,fournitures,15,FALSE)</f>
        <v>0</v>
      </c>
      <c r="Z91" s="28"/>
      <c r="AA91" s="7">
        <f>VLOOKUP($A91,fournitures,16,FALSE)</f>
        <v>0</v>
      </c>
      <c r="AB91" s="28"/>
      <c r="AC91" s="7">
        <f>VLOOKUP($A91,fournitures,17,FALSE)</f>
        <v>0</v>
      </c>
    </row>
    <row r="92" spans="1:29" ht="15">
      <c r="A92" t="str">
        <f t="shared" si="53"/>
        <v>RechercheSoutien (entretien, hygiène, énergie, etc.)Total</v>
      </c>
      <c r="D92" t="s">
        <v>56</v>
      </c>
      <c r="E92" s="96"/>
      <c r="F92" s="25">
        <f t="shared" si="77"/>
        <v>0</v>
      </c>
      <c r="G92" s="23"/>
      <c r="H92" s="28"/>
      <c r="I92" s="7">
        <f>VLOOKUP($A92,fournitures,7,FALSE)</f>
        <v>0</v>
      </c>
      <c r="J92" s="28"/>
      <c r="K92" s="7">
        <f>VLOOKUP($A92,fournitures,8,FALSE)</f>
        <v>0</v>
      </c>
      <c r="L92" s="28"/>
      <c r="M92" s="7">
        <f>VLOOKUP($A92,fournitures,9,FALSE)</f>
        <v>0</v>
      </c>
      <c r="N92" s="28"/>
      <c r="O92" s="7">
        <f>VLOOKUP($A92,fournitures,10,FALSE)</f>
        <v>0</v>
      </c>
      <c r="P92" s="28"/>
      <c r="Q92" s="7">
        <f>VLOOKUP($A92,fournitures,11,FALSE)</f>
        <v>0</v>
      </c>
      <c r="R92" s="28"/>
      <c r="S92" s="7">
        <f>VLOOKUP($A92,fournitures,12,FALSE)</f>
        <v>0</v>
      </c>
      <c r="T92" s="28"/>
      <c r="U92" s="7">
        <f>VLOOKUP($A92,fournitures,13,FALSE)</f>
        <v>0</v>
      </c>
      <c r="V92" s="28"/>
      <c r="W92" s="7">
        <f>VLOOKUP($A92,fournitures,14,FALSE)</f>
        <v>0</v>
      </c>
      <c r="X92" s="28"/>
      <c r="Y92" s="7">
        <f>VLOOKUP($A92,fournitures,15,FALSE)</f>
        <v>0</v>
      </c>
      <c r="Z92" s="28"/>
      <c r="AA92" s="7">
        <f>VLOOKUP($A92,fournitures,16,FALSE)</f>
        <v>0</v>
      </c>
      <c r="AB92" s="28"/>
      <c r="AC92" s="7">
        <f>VLOOKUP($A92,fournitures,17,FALSE)</f>
        <v>0</v>
      </c>
    </row>
    <row r="93" spans="5:29" ht="15">
      <c r="E93" s="96"/>
      <c r="F93" s="25"/>
      <c r="G93" s="23"/>
      <c r="H93" s="28"/>
      <c r="I93" s="7"/>
      <c r="J93" s="28"/>
      <c r="K93" s="7"/>
      <c r="L93" s="28"/>
      <c r="M93" s="7"/>
      <c r="N93" s="28"/>
      <c r="O93" s="7"/>
      <c r="P93" s="28"/>
      <c r="Q93" s="7"/>
      <c r="R93" s="28"/>
      <c r="S93" s="7"/>
      <c r="T93" s="28"/>
      <c r="U93" s="7"/>
      <c r="V93" s="28"/>
      <c r="W93" s="7"/>
      <c r="X93" s="28"/>
      <c r="Y93" s="7"/>
      <c r="Z93" s="28"/>
      <c r="AA93" s="7"/>
      <c r="AB93" s="28"/>
      <c r="AC93" s="7"/>
    </row>
    <row r="94" spans="1:29" ht="15">
      <c r="A94" t="str">
        <f t="shared" si="53"/>
        <v>RechercheEntretien et maintenanceTotal</v>
      </c>
      <c r="C94" t="s">
        <v>54</v>
      </c>
      <c r="D94" t="s">
        <v>55</v>
      </c>
      <c r="E94" s="96"/>
      <c r="F94" s="25">
        <f t="shared" si="77"/>
        <v>0</v>
      </c>
      <c r="G94" s="23"/>
      <c r="H94" s="28"/>
      <c r="I94" s="7">
        <f>VLOOKUP($A94,fournitures,7,FALSE)</f>
        <v>0</v>
      </c>
      <c r="J94" s="28"/>
      <c r="K94" s="7">
        <f>VLOOKUP($A94,fournitures,8,FALSE)</f>
        <v>0</v>
      </c>
      <c r="L94" s="28"/>
      <c r="M94" s="7">
        <f>VLOOKUP($A94,fournitures,9,FALSE)</f>
        <v>0</v>
      </c>
      <c r="N94" s="28"/>
      <c r="O94" s="7">
        <f>VLOOKUP($A94,fournitures,10,FALSE)</f>
        <v>0</v>
      </c>
      <c r="P94" s="28"/>
      <c r="Q94" s="7">
        <f>VLOOKUP($A94,fournitures,11,FALSE)</f>
        <v>0</v>
      </c>
      <c r="R94" s="28"/>
      <c r="S94" s="7">
        <f>VLOOKUP($A94,fournitures,12,FALSE)</f>
        <v>0</v>
      </c>
      <c r="T94" s="28"/>
      <c r="U94" s="7">
        <f>VLOOKUP($A94,fournitures,13,FALSE)</f>
        <v>0</v>
      </c>
      <c r="V94" s="28"/>
      <c r="W94" s="7">
        <f>VLOOKUP($A94,fournitures,14,FALSE)</f>
        <v>0</v>
      </c>
      <c r="X94" s="28"/>
      <c r="Y94" s="7">
        <f>VLOOKUP($A94,fournitures,15,FALSE)</f>
        <v>0</v>
      </c>
      <c r="Z94" s="28"/>
      <c r="AA94" s="7">
        <f>VLOOKUP($A94,fournitures,16,FALSE)</f>
        <v>0</v>
      </c>
      <c r="AB94" s="28"/>
      <c r="AC94" s="7">
        <f>VLOOKUP($A94,fournitures,17,FALSE)</f>
        <v>0</v>
      </c>
    </row>
    <row r="95" spans="1:29" ht="15">
      <c r="A95" t="str">
        <f t="shared" si="53"/>
        <v>RechercheServices achetésTotal</v>
      </c>
      <c r="D95" t="s">
        <v>57</v>
      </c>
      <c r="E95" s="96"/>
      <c r="F95" s="25">
        <f>+SUM(I95,K95,M95,O95,Q95,S95,U95,W95,Y95,AA95,AC95)</f>
        <v>0</v>
      </c>
      <c r="G95" s="23"/>
      <c r="H95" s="28"/>
      <c r="I95" s="7">
        <f>VLOOKUP($A95,fournitures,7,FALSE)</f>
        <v>0</v>
      </c>
      <c r="J95" s="28"/>
      <c r="K95" s="7">
        <f>VLOOKUP($A95,fournitures,8,FALSE)</f>
        <v>0</v>
      </c>
      <c r="L95" s="28"/>
      <c r="M95" s="7">
        <f>VLOOKUP($A95,fournitures,9,FALSE)</f>
        <v>0</v>
      </c>
      <c r="N95" s="28"/>
      <c r="O95" s="7">
        <f>VLOOKUP($A95,fournitures,10,FALSE)</f>
        <v>0</v>
      </c>
      <c r="P95" s="28"/>
      <c r="Q95" s="7">
        <f>VLOOKUP($A95,fournitures,11,FALSE)</f>
        <v>0</v>
      </c>
      <c r="R95" s="28"/>
      <c r="S95" s="7">
        <f>VLOOKUP($A95,fournitures,12,FALSE)</f>
        <v>0</v>
      </c>
      <c r="T95" s="28"/>
      <c r="U95" s="7">
        <f>VLOOKUP($A95,fournitures,13,FALSE)</f>
        <v>0</v>
      </c>
      <c r="V95" s="28"/>
      <c r="W95" s="7">
        <f>VLOOKUP($A95,fournitures,14,FALSE)</f>
        <v>0</v>
      </c>
      <c r="X95" s="28"/>
      <c r="Y95" s="7">
        <f>VLOOKUP($A95,fournitures,15,FALSE)</f>
        <v>0</v>
      </c>
      <c r="Z95" s="28"/>
      <c r="AA95" s="7">
        <f>VLOOKUP($A95,fournitures,16,FALSE)</f>
        <v>0</v>
      </c>
      <c r="AB95" s="28"/>
      <c r="AC95" s="7">
        <f>VLOOKUP($A95,fournitures,17,FALSE)</f>
        <v>0</v>
      </c>
    </row>
    <row r="96" spans="2:29" ht="15">
      <c r="B96" t="s">
        <v>189</v>
      </c>
      <c r="D96" s="93">
        <v>0.056</v>
      </c>
      <c r="E96" s="96"/>
      <c r="F96" s="25">
        <f>+SUM(I96,K96,M96,O96,Q96,S96,U96,W96,Y96,AA96,AC96)</f>
        <v>0</v>
      </c>
      <c r="G96" s="23"/>
      <c r="H96" s="28"/>
      <c r="I96" s="7">
        <f>+SUM(I90:I95)*$D96</f>
        <v>0</v>
      </c>
      <c r="J96" s="28"/>
      <c r="K96" s="7">
        <f>+SUM(K90:K95)*$D96</f>
        <v>0</v>
      </c>
      <c r="L96" s="28"/>
      <c r="M96" s="7">
        <f>+SUM(M90:M95)*$D96</f>
        <v>0</v>
      </c>
      <c r="N96" s="28"/>
      <c r="O96" s="7">
        <f>+SUM(O90:O95)*$D96</f>
        <v>0</v>
      </c>
      <c r="P96" s="28"/>
      <c r="Q96" s="7">
        <f>+SUM(Q90:Q95)*$D96</f>
        <v>0</v>
      </c>
      <c r="R96" s="28"/>
      <c r="S96" s="7">
        <f>+SUM(S90:S95)*$D96</f>
        <v>0</v>
      </c>
      <c r="T96" s="28"/>
      <c r="U96" s="7">
        <f>+SUM(U90:U95)*$D96</f>
        <v>0</v>
      </c>
      <c r="V96" s="28"/>
      <c r="W96" s="7">
        <f>+SUM(W90:W95)*$D96</f>
        <v>0</v>
      </c>
      <c r="X96" s="28"/>
      <c r="Y96" s="7">
        <f>+SUM(Y90:Y95)*$D96</f>
        <v>0</v>
      </c>
      <c r="Z96" s="28"/>
      <c r="AA96" s="7">
        <f>+SUM(AA90:AA95)*$D96</f>
        <v>0</v>
      </c>
      <c r="AB96" s="28"/>
      <c r="AC96" s="7">
        <f>+SUM(AC90:AC95)*$D96</f>
        <v>0</v>
      </c>
    </row>
    <row r="97" spans="5:29" ht="15">
      <c r="E97" s="96"/>
      <c r="F97" s="25"/>
      <c r="G97" s="23"/>
      <c r="H97" s="28"/>
      <c r="I97" s="7"/>
      <c r="J97" s="28"/>
      <c r="K97" s="7"/>
      <c r="L97" s="28"/>
      <c r="M97" s="7"/>
      <c r="N97" s="28"/>
      <c r="O97" s="7"/>
      <c r="P97" s="28"/>
      <c r="Q97" s="7"/>
      <c r="R97" s="28"/>
      <c r="S97" s="7"/>
      <c r="T97" s="28"/>
      <c r="U97" s="7"/>
      <c r="V97" s="28"/>
      <c r="W97" s="7"/>
      <c r="X97" s="28"/>
      <c r="Y97" s="7"/>
      <c r="Z97" s="28"/>
      <c r="AA97" s="7"/>
      <c r="AB97" s="28"/>
      <c r="AC97" s="7"/>
    </row>
    <row r="98" spans="2:29" ht="15">
      <c r="B98" t="s">
        <v>59</v>
      </c>
      <c r="D98" s="99">
        <v>0.1</v>
      </c>
      <c r="E98" s="96"/>
      <c r="F98" s="25">
        <f>+SUM(F82:F95)*D98</f>
        <v>0</v>
      </c>
      <c r="G98" s="23"/>
      <c r="H98" s="28"/>
      <c r="I98" s="7">
        <f>+SUM(I82:I95)*$D$98</f>
        <v>0</v>
      </c>
      <c r="J98" s="28"/>
      <c r="K98" s="7">
        <f aca="true" t="shared" si="78" ref="K98">+SUM(K82:K95)*$D$98</f>
        <v>0</v>
      </c>
      <c r="L98" s="28"/>
      <c r="M98" s="7">
        <f aca="true" t="shared" si="79" ref="M98">+SUM(M82:M95)*$D$98</f>
        <v>0</v>
      </c>
      <c r="N98" s="28"/>
      <c r="O98" s="7">
        <f aca="true" t="shared" si="80" ref="O98">+SUM(O82:O95)*$D$98</f>
        <v>0</v>
      </c>
      <c r="P98" s="28"/>
      <c r="Q98" s="7">
        <f aca="true" t="shared" si="81" ref="Q98">+SUM(Q82:Q95)*$D$98</f>
        <v>0</v>
      </c>
      <c r="R98" s="28"/>
      <c r="S98" s="7">
        <f aca="true" t="shared" si="82" ref="S98">+SUM(S82:S95)*$D$98</f>
        <v>0</v>
      </c>
      <c r="T98" s="28"/>
      <c r="U98" s="7">
        <f aca="true" t="shared" si="83" ref="U98">+SUM(U82:U95)*$D$98</f>
        <v>0</v>
      </c>
      <c r="V98" s="28"/>
      <c r="W98" s="7">
        <f aca="true" t="shared" si="84" ref="W98">+SUM(W82:W95)*$D$98</f>
        <v>0</v>
      </c>
      <c r="X98" s="28"/>
      <c r="Y98" s="7">
        <f aca="true" t="shared" si="85" ref="Y98">+SUM(Y82:Y95)*$D$98</f>
        <v>0</v>
      </c>
      <c r="Z98" s="28"/>
      <c r="AA98" s="7">
        <f aca="true" t="shared" si="86" ref="AA98">+SUM(AA82:AA95)*$D$98</f>
        <v>0</v>
      </c>
      <c r="AB98" s="28"/>
      <c r="AC98" s="7">
        <f aca="true" t="shared" si="87" ref="AC98">+SUM(AC82:AC95)*$D$98</f>
        <v>0</v>
      </c>
    </row>
    <row r="99" spans="2:29" ht="15">
      <c r="B99" t="s">
        <v>91</v>
      </c>
      <c r="E99" s="96"/>
      <c r="F99" s="25">
        <f>+SUM(I99,K99,M99,O99,Q99,S99,U99,W99,Y99,AA99,AC99)</f>
        <v>0</v>
      </c>
      <c r="G99" s="23"/>
      <c r="H99" s="28"/>
      <c r="I99" s="82"/>
      <c r="J99" s="28"/>
      <c r="K99" s="7">
        <f>+SUM(K82:K98)*$D$11</f>
        <v>0</v>
      </c>
      <c r="L99" s="28"/>
      <c r="M99" s="7">
        <f>+SUM(M82:M98)*(1+$D$11)^2-SUM(M82:M98)</f>
        <v>0</v>
      </c>
      <c r="N99" s="28"/>
      <c r="O99" s="7">
        <f>+SUM(O82:O98)*(1+$D$11)^3-SUM(O82:O98)</f>
        <v>0</v>
      </c>
      <c r="P99" s="28"/>
      <c r="Q99" s="7">
        <f>+SUM(Q82:Q98)*(1+$D$11)^4-SUM(Q82:Q98)</f>
        <v>0</v>
      </c>
      <c r="R99" s="28"/>
      <c r="S99" s="7">
        <f>+SUM(S82:S98)*(1+$D$11)^5-SUM(S82:S98)</f>
        <v>0</v>
      </c>
      <c r="T99" s="28"/>
      <c r="U99" s="7">
        <f>+SUM(U82:U98)*(1+$D$11)^6-SUM(U82:U98)</f>
        <v>0</v>
      </c>
      <c r="V99" s="28"/>
      <c r="W99" s="7">
        <f>+SUM(W82:W98)*(1+$D$11)^7-SUM(W82:W98)</f>
        <v>0</v>
      </c>
      <c r="X99" s="28"/>
      <c r="Y99" s="7">
        <f>+SUM(Y82:Y98)*(1+$D$11)^8-SUM(Y82:Y98)</f>
        <v>0</v>
      </c>
      <c r="Z99" s="28"/>
      <c r="AA99" s="7">
        <f>+SUM(AA82:AA98)*(1+$D$11)^9-SUM(AA82:AA98)</f>
        <v>0</v>
      </c>
      <c r="AB99" s="28"/>
      <c r="AC99" s="7">
        <f>+SUM(AC82:AC98)*(1+$D$11)^10-SUM(AC82:AC98)</f>
        <v>0</v>
      </c>
    </row>
    <row r="100" spans="5:29" ht="15.75" thickBot="1">
      <c r="E100" s="96"/>
      <c r="F100" s="48">
        <f>+SUM(I100,K100,M100,O100,Q100,S100,U100,W100,Y100,AA100,AC100)</f>
        <v>0</v>
      </c>
      <c r="G100" s="23"/>
      <c r="H100" s="61">
        <f>+SUM(H82:H99)</f>
        <v>0</v>
      </c>
      <c r="I100" s="49">
        <f aca="true" t="shared" si="88" ref="I100:AC100">+SUM(I82:I99)</f>
        <v>0</v>
      </c>
      <c r="J100" s="61">
        <f t="shared" si="88"/>
        <v>0</v>
      </c>
      <c r="K100" s="49">
        <f t="shared" si="88"/>
        <v>0</v>
      </c>
      <c r="L100" s="61">
        <f t="shared" si="88"/>
        <v>0</v>
      </c>
      <c r="M100" s="49">
        <f t="shared" si="88"/>
        <v>0</v>
      </c>
      <c r="N100" s="61">
        <f t="shared" si="88"/>
        <v>0</v>
      </c>
      <c r="O100" s="49">
        <f t="shared" si="88"/>
        <v>0</v>
      </c>
      <c r="P100" s="61">
        <f t="shared" si="88"/>
        <v>0</v>
      </c>
      <c r="Q100" s="49">
        <f t="shared" si="88"/>
        <v>0</v>
      </c>
      <c r="R100" s="61">
        <f t="shared" si="88"/>
        <v>0</v>
      </c>
      <c r="S100" s="49">
        <f t="shared" si="88"/>
        <v>0</v>
      </c>
      <c r="T100" s="61">
        <f t="shared" si="88"/>
        <v>0</v>
      </c>
      <c r="U100" s="49">
        <f t="shared" si="88"/>
        <v>0</v>
      </c>
      <c r="V100" s="61">
        <f t="shared" si="88"/>
        <v>0</v>
      </c>
      <c r="W100" s="49">
        <f t="shared" si="88"/>
        <v>0</v>
      </c>
      <c r="X100" s="61">
        <f t="shared" si="88"/>
        <v>0</v>
      </c>
      <c r="Y100" s="49">
        <f t="shared" si="88"/>
        <v>0</v>
      </c>
      <c r="Z100" s="61">
        <f t="shared" si="88"/>
        <v>0</v>
      </c>
      <c r="AA100" s="49">
        <f t="shared" si="88"/>
        <v>0</v>
      </c>
      <c r="AB100" s="61">
        <f t="shared" si="88"/>
        <v>0</v>
      </c>
      <c r="AC100" s="49">
        <f t="shared" si="88"/>
        <v>0</v>
      </c>
    </row>
    <row r="101" spans="5:29" ht="15.75" thickTop="1">
      <c r="E101" s="96"/>
      <c r="F101" s="25"/>
      <c r="G101" s="23"/>
      <c r="H101" s="28"/>
      <c r="I101" s="7"/>
      <c r="J101" s="28"/>
      <c r="K101" s="7"/>
      <c r="L101" s="28"/>
      <c r="M101" s="7"/>
      <c r="N101" s="28"/>
      <c r="O101" s="7"/>
      <c r="P101" s="28"/>
      <c r="Q101" s="7"/>
      <c r="R101" s="28"/>
      <c r="S101" s="7"/>
      <c r="T101" s="28"/>
      <c r="U101" s="7"/>
      <c r="V101" s="28"/>
      <c r="W101" s="7"/>
      <c r="X101" s="28"/>
      <c r="Y101" s="7"/>
      <c r="Z101" s="28"/>
      <c r="AA101" s="7"/>
      <c r="AB101" s="28"/>
      <c r="AC101" s="7"/>
    </row>
    <row r="102" spans="2:29" ht="15">
      <c r="B102" s="1" t="s">
        <v>61</v>
      </c>
      <c r="E102" s="96"/>
      <c r="F102" s="25"/>
      <c r="G102" s="23"/>
      <c r="H102" s="28"/>
      <c r="I102" s="7"/>
      <c r="J102" s="28"/>
      <c r="K102" s="7"/>
      <c r="L102" s="28"/>
      <c r="M102" s="7"/>
      <c r="N102" s="28"/>
      <c r="O102" s="7"/>
      <c r="P102" s="28"/>
      <c r="Q102" s="7"/>
      <c r="R102" s="28"/>
      <c r="S102" s="7"/>
      <c r="T102" s="28"/>
      <c r="U102" s="7"/>
      <c r="V102" s="28"/>
      <c r="W102" s="7"/>
      <c r="X102" s="28"/>
      <c r="Y102" s="7"/>
      <c r="Z102" s="28"/>
      <c r="AA102" s="7"/>
      <c r="AB102" s="28"/>
      <c r="AC102" s="7"/>
    </row>
    <row r="103" spans="1:29" ht="15">
      <c r="A103" t="str">
        <f aca="true" t="shared" si="89" ref="A103:A116">+$B$102&amp;D103&amp;"Total"</f>
        <v>GestionGestionnairesTotal</v>
      </c>
      <c r="C103" t="s">
        <v>45</v>
      </c>
      <c r="D103" t="s">
        <v>46</v>
      </c>
      <c r="E103" s="96"/>
      <c r="F103" s="25">
        <f aca="true" t="shared" si="90" ref="F103:F109">+SUM(I103,K103,M103,O103,Q103,S103,U103,W103,Y103,AA103,AC103)</f>
        <v>0</v>
      </c>
      <c r="G103" s="23"/>
      <c r="H103" s="28">
        <f aca="true" t="shared" si="91" ref="H103:H109">VLOOKUP($A103,salaires,9,FALSE)</f>
        <v>0</v>
      </c>
      <c r="I103" s="7">
        <f aca="true" t="shared" si="92" ref="I103:I109">VLOOKUP($A103,salaires,10,FALSE)</f>
        <v>0</v>
      </c>
      <c r="J103" s="28">
        <f aca="true" t="shared" si="93" ref="J103:J109">VLOOKUP($A103,salaires,11,FALSE)</f>
        <v>0</v>
      </c>
      <c r="K103" s="7">
        <f aca="true" t="shared" si="94" ref="K103:K109">VLOOKUP($A103,salaires,12,FALSE)</f>
        <v>0</v>
      </c>
      <c r="L103" s="28">
        <f aca="true" t="shared" si="95" ref="L103:L109">VLOOKUP($A103,salaires,13,FALSE)</f>
        <v>0</v>
      </c>
      <c r="M103" s="7">
        <f aca="true" t="shared" si="96" ref="M103:M109">VLOOKUP($A103,salaires,14,FALSE)</f>
        <v>0</v>
      </c>
      <c r="N103" s="28">
        <f aca="true" t="shared" si="97" ref="N103:N109">VLOOKUP($A103,salaires,15,FALSE)</f>
        <v>0</v>
      </c>
      <c r="O103" s="7">
        <f aca="true" t="shared" si="98" ref="O103:O109">VLOOKUP($A103,salaires,16,FALSE)</f>
        <v>0</v>
      </c>
      <c r="P103" s="28">
        <f aca="true" t="shared" si="99" ref="P103:P109">VLOOKUP($A103,salaires,17,FALSE)</f>
        <v>0</v>
      </c>
      <c r="Q103" s="7">
        <f aca="true" t="shared" si="100" ref="Q103:Q109">VLOOKUP($A103,salaires,18,FALSE)</f>
        <v>0</v>
      </c>
      <c r="R103" s="28">
        <f aca="true" t="shared" si="101" ref="R103:R109">VLOOKUP($A103,salaires,19,FALSE)</f>
        <v>0</v>
      </c>
      <c r="S103" s="7">
        <f aca="true" t="shared" si="102" ref="S103:S109">VLOOKUP($A103,salaires,20,FALSE)</f>
        <v>0</v>
      </c>
      <c r="T103" s="28">
        <f aca="true" t="shared" si="103" ref="T103:T109">VLOOKUP($A103,salaires,21,FALSE)</f>
        <v>0</v>
      </c>
      <c r="U103" s="7">
        <f aca="true" t="shared" si="104" ref="U103:U109">VLOOKUP($A103,salaires,22,FALSE)</f>
        <v>0</v>
      </c>
      <c r="V103" s="28">
        <f aca="true" t="shared" si="105" ref="V103:V109">VLOOKUP($A103,salaires,23,FALSE)</f>
        <v>0</v>
      </c>
      <c r="W103" s="7">
        <f aca="true" t="shared" si="106" ref="W103:W109">VLOOKUP($A103,salaires,24,FALSE)</f>
        <v>0</v>
      </c>
      <c r="X103" s="28">
        <f aca="true" t="shared" si="107" ref="X103:X109">VLOOKUP($A103,salaires,25,FALSE)</f>
        <v>0</v>
      </c>
      <c r="Y103" s="7">
        <f aca="true" t="shared" si="108" ref="Y103:Y109">VLOOKUP($A103,salaires,26,FALSE)</f>
        <v>0</v>
      </c>
      <c r="Z103" s="28">
        <f aca="true" t="shared" si="109" ref="Z103:Z109">VLOOKUP($A103,salaires,27,FALSE)</f>
        <v>0</v>
      </c>
      <c r="AA103" s="7">
        <f aca="true" t="shared" si="110" ref="AA103:AA109">VLOOKUP($A103,salaires,28,FALSE)</f>
        <v>0</v>
      </c>
      <c r="AB103" s="28">
        <f aca="true" t="shared" si="111" ref="AB103:AB109">VLOOKUP($A103,salaires,29,FALSE)</f>
        <v>0</v>
      </c>
      <c r="AC103" s="7">
        <f aca="true" t="shared" si="112" ref="AC103:AC109">VLOOKUP($A103,salaires,30,FALSE)</f>
        <v>0</v>
      </c>
    </row>
    <row r="104" spans="1:29" ht="15">
      <c r="A104" t="str">
        <f t="shared" si="89"/>
        <v>GestionPersonnel médicalTotal</v>
      </c>
      <c r="D104" t="s">
        <v>48</v>
      </c>
      <c r="E104" s="96"/>
      <c r="F104" s="25">
        <f t="shared" si="90"/>
        <v>0</v>
      </c>
      <c r="G104" s="23"/>
      <c r="H104" s="28">
        <f t="shared" si="91"/>
        <v>0</v>
      </c>
      <c r="I104" s="7">
        <f t="shared" si="92"/>
        <v>0</v>
      </c>
      <c r="J104" s="28">
        <f t="shared" si="93"/>
        <v>0</v>
      </c>
      <c r="K104" s="7">
        <f t="shared" si="94"/>
        <v>0</v>
      </c>
      <c r="L104" s="28">
        <f t="shared" si="95"/>
        <v>0</v>
      </c>
      <c r="M104" s="7">
        <f t="shared" si="96"/>
        <v>0</v>
      </c>
      <c r="N104" s="28">
        <f t="shared" si="97"/>
        <v>0</v>
      </c>
      <c r="O104" s="7">
        <f t="shared" si="98"/>
        <v>0</v>
      </c>
      <c r="P104" s="28">
        <f t="shared" si="99"/>
        <v>0</v>
      </c>
      <c r="Q104" s="7">
        <f t="shared" si="100"/>
        <v>0</v>
      </c>
      <c r="R104" s="28">
        <f t="shared" si="101"/>
        <v>0</v>
      </c>
      <c r="S104" s="7">
        <f t="shared" si="102"/>
        <v>0</v>
      </c>
      <c r="T104" s="28">
        <f t="shared" si="103"/>
        <v>0</v>
      </c>
      <c r="U104" s="7">
        <f t="shared" si="104"/>
        <v>0</v>
      </c>
      <c r="V104" s="28">
        <f t="shared" si="105"/>
        <v>0</v>
      </c>
      <c r="W104" s="7">
        <f t="shared" si="106"/>
        <v>0</v>
      </c>
      <c r="X104" s="28">
        <f t="shared" si="107"/>
        <v>0</v>
      </c>
      <c r="Y104" s="7">
        <f t="shared" si="108"/>
        <v>0</v>
      </c>
      <c r="Z104" s="28">
        <f t="shared" si="109"/>
        <v>0</v>
      </c>
      <c r="AA104" s="7">
        <f t="shared" si="110"/>
        <v>0</v>
      </c>
      <c r="AB104" s="28">
        <f t="shared" si="111"/>
        <v>0</v>
      </c>
      <c r="AC104" s="7">
        <f t="shared" si="112"/>
        <v>0</v>
      </c>
    </row>
    <row r="105" spans="1:29" ht="15">
      <c r="A105" t="str">
        <f t="shared" si="89"/>
        <v>GestionPersonnel clinique (échelon 2/3)Total</v>
      </c>
      <c r="D105" t="s">
        <v>133</v>
      </c>
      <c r="E105" s="96"/>
      <c r="F105" s="25">
        <f t="shared" si="90"/>
        <v>0</v>
      </c>
      <c r="G105" s="23"/>
      <c r="H105" s="28">
        <f t="shared" si="91"/>
        <v>0</v>
      </c>
      <c r="I105" s="7">
        <f t="shared" si="92"/>
        <v>0</v>
      </c>
      <c r="J105" s="28">
        <f t="shared" si="93"/>
        <v>0</v>
      </c>
      <c r="K105" s="7">
        <f t="shared" si="94"/>
        <v>0</v>
      </c>
      <c r="L105" s="28">
        <f t="shared" si="95"/>
        <v>0</v>
      </c>
      <c r="M105" s="7">
        <f t="shared" si="96"/>
        <v>0</v>
      </c>
      <c r="N105" s="28">
        <f t="shared" si="97"/>
        <v>0</v>
      </c>
      <c r="O105" s="7">
        <f t="shared" si="98"/>
        <v>0</v>
      </c>
      <c r="P105" s="28">
        <f t="shared" si="99"/>
        <v>0</v>
      </c>
      <c r="Q105" s="7">
        <f t="shared" si="100"/>
        <v>0</v>
      </c>
      <c r="R105" s="28">
        <f t="shared" si="101"/>
        <v>0</v>
      </c>
      <c r="S105" s="7">
        <f t="shared" si="102"/>
        <v>0</v>
      </c>
      <c r="T105" s="28">
        <f t="shared" si="103"/>
        <v>0</v>
      </c>
      <c r="U105" s="7">
        <f t="shared" si="104"/>
        <v>0</v>
      </c>
      <c r="V105" s="28">
        <f t="shared" si="105"/>
        <v>0</v>
      </c>
      <c r="W105" s="7">
        <f t="shared" si="106"/>
        <v>0</v>
      </c>
      <c r="X105" s="28">
        <f t="shared" si="107"/>
        <v>0</v>
      </c>
      <c r="Y105" s="7">
        <f t="shared" si="108"/>
        <v>0</v>
      </c>
      <c r="Z105" s="28">
        <f t="shared" si="109"/>
        <v>0</v>
      </c>
      <c r="AA105" s="7">
        <f t="shared" si="110"/>
        <v>0</v>
      </c>
      <c r="AB105" s="28">
        <f t="shared" si="111"/>
        <v>0</v>
      </c>
      <c r="AC105" s="7">
        <f t="shared" si="112"/>
        <v>0</v>
      </c>
    </row>
    <row r="106" spans="1:29" ht="15">
      <c r="A106" t="str">
        <f t="shared" si="89"/>
        <v>GestionPersonnel professionnelTotal</v>
      </c>
      <c r="D106" t="s">
        <v>49</v>
      </c>
      <c r="E106" s="96"/>
      <c r="F106" s="25">
        <f t="shared" si="90"/>
        <v>0</v>
      </c>
      <c r="G106" s="23"/>
      <c r="H106" s="28">
        <f t="shared" si="91"/>
        <v>0</v>
      </c>
      <c r="I106" s="7">
        <f t="shared" si="92"/>
        <v>0</v>
      </c>
      <c r="J106" s="28">
        <f t="shared" si="93"/>
        <v>0</v>
      </c>
      <c r="K106" s="7">
        <f t="shared" si="94"/>
        <v>0</v>
      </c>
      <c r="L106" s="28">
        <f t="shared" si="95"/>
        <v>0</v>
      </c>
      <c r="M106" s="7">
        <f t="shared" si="96"/>
        <v>0</v>
      </c>
      <c r="N106" s="28">
        <f t="shared" si="97"/>
        <v>0</v>
      </c>
      <c r="O106" s="7">
        <f t="shared" si="98"/>
        <v>0</v>
      </c>
      <c r="P106" s="28">
        <f t="shared" si="99"/>
        <v>0</v>
      </c>
      <c r="Q106" s="7">
        <f t="shared" si="100"/>
        <v>0</v>
      </c>
      <c r="R106" s="28">
        <f t="shared" si="101"/>
        <v>0</v>
      </c>
      <c r="S106" s="7">
        <f t="shared" si="102"/>
        <v>0</v>
      </c>
      <c r="T106" s="28">
        <f t="shared" si="103"/>
        <v>0</v>
      </c>
      <c r="U106" s="7">
        <f t="shared" si="104"/>
        <v>0</v>
      </c>
      <c r="V106" s="28">
        <f t="shared" si="105"/>
        <v>0</v>
      </c>
      <c r="W106" s="7">
        <f t="shared" si="106"/>
        <v>0</v>
      </c>
      <c r="X106" s="28">
        <f t="shared" si="107"/>
        <v>0</v>
      </c>
      <c r="Y106" s="7">
        <f t="shared" si="108"/>
        <v>0</v>
      </c>
      <c r="Z106" s="28">
        <f t="shared" si="109"/>
        <v>0</v>
      </c>
      <c r="AA106" s="7">
        <f t="shared" si="110"/>
        <v>0</v>
      </c>
      <c r="AB106" s="28">
        <f t="shared" si="111"/>
        <v>0</v>
      </c>
      <c r="AC106" s="7">
        <f t="shared" si="112"/>
        <v>0</v>
      </c>
    </row>
    <row r="107" spans="1:29" ht="15">
      <c r="A107" t="str">
        <f t="shared" si="89"/>
        <v>GestionPersonnel administratifTotal</v>
      </c>
      <c r="D107" t="s">
        <v>47</v>
      </c>
      <c r="E107" s="96"/>
      <c r="F107" s="25">
        <f t="shared" si="90"/>
        <v>0</v>
      </c>
      <c r="G107" s="23"/>
      <c r="H107" s="28">
        <f t="shared" si="91"/>
        <v>0</v>
      </c>
      <c r="I107" s="7">
        <f t="shared" si="92"/>
        <v>0</v>
      </c>
      <c r="J107" s="28">
        <f t="shared" si="93"/>
        <v>0</v>
      </c>
      <c r="K107" s="7">
        <f t="shared" si="94"/>
        <v>0</v>
      </c>
      <c r="L107" s="28">
        <f t="shared" si="95"/>
        <v>0</v>
      </c>
      <c r="M107" s="7">
        <f t="shared" si="96"/>
        <v>0</v>
      </c>
      <c r="N107" s="28">
        <f t="shared" si="97"/>
        <v>0</v>
      </c>
      <c r="O107" s="7">
        <f t="shared" si="98"/>
        <v>0</v>
      </c>
      <c r="P107" s="28">
        <f t="shared" si="99"/>
        <v>0</v>
      </c>
      <c r="Q107" s="7">
        <f t="shared" si="100"/>
        <v>0</v>
      </c>
      <c r="R107" s="28">
        <f t="shared" si="101"/>
        <v>0</v>
      </c>
      <c r="S107" s="7">
        <f t="shared" si="102"/>
        <v>0</v>
      </c>
      <c r="T107" s="28">
        <f t="shared" si="103"/>
        <v>0</v>
      </c>
      <c r="U107" s="7">
        <f t="shared" si="104"/>
        <v>0</v>
      </c>
      <c r="V107" s="28">
        <f t="shared" si="105"/>
        <v>0</v>
      </c>
      <c r="W107" s="7">
        <f t="shared" si="106"/>
        <v>0</v>
      </c>
      <c r="X107" s="28">
        <f t="shared" si="107"/>
        <v>0</v>
      </c>
      <c r="Y107" s="7">
        <f t="shared" si="108"/>
        <v>0</v>
      </c>
      <c r="Z107" s="28">
        <f t="shared" si="109"/>
        <v>0</v>
      </c>
      <c r="AA107" s="7">
        <f t="shared" si="110"/>
        <v>0</v>
      </c>
      <c r="AB107" s="28">
        <f t="shared" si="111"/>
        <v>0</v>
      </c>
      <c r="AC107" s="7">
        <f t="shared" si="112"/>
        <v>0</v>
      </c>
    </row>
    <row r="108" spans="1:29" ht="15">
      <c r="A108" t="str">
        <f t="shared" si="89"/>
        <v>GestionPersonnel de soutien (entretien, hygiène, etc)Total</v>
      </c>
      <c r="D108" t="s">
        <v>53</v>
      </c>
      <c r="E108" s="96"/>
      <c r="F108" s="25">
        <f t="shared" si="90"/>
        <v>0</v>
      </c>
      <c r="G108" s="23"/>
      <c r="H108" s="28">
        <f t="shared" si="91"/>
        <v>0</v>
      </c>
      <c r="I108" s="7">
        <f t="shared" si="92"/>
        <v>0</v>
      </c>
      <c r="J108" s="28">
        <f t="shared" si="93"/>
        <v>0</v>
      </c>
      <c r="K108" s="7">
        <f t="shared" si="94"/>
        <v>0</v>
      </c>
      <c r="L108" s="28">
        <f t="shared" si="95"/>
        <v>0</v>
      </c>
      <c r="M108" s="7">
        <f t="shared" si="96"/>
        <v>0</v>
      </c>
      <c r="N108" s="28">
        <f t="shared" si="97"/>
        <v>0</v>
      </c>
      <c r="O108" s="7">
        <f t="shared" si="98"/>
        <v>0</v>
      </c>
      <c r="P108" s="28">
        <f t="shared" si="99"/>
        <v>0</v>
      </c>
      <c r="Q108" s="7">
        <f t="shared" si="100"/>
        <v>0</v>
      </c>
      <c r="R108" s="28">
        <f t="shared" si="101"/>
        <v>0</v>
      </c>
      <c r="S108" s="7">
        <f t="shared" si="102"/>
        <v>0</v>
      </c>
      <c r="T108" s="28">
        <f t="shared" si="103"/>
        <v>0</v>
      </c>
      <c r="U108" s="7">
        <f t="shared" si="104"/>
        <v>0</v>
      </c>
      <c r="V108" s="28">
        <f t="shared" si="105"/>
        <v>0</v>
      </c>
      <c r="W108" s="7">
        <f t="shared" si="106"/>
        <v>0</v>
      </c>
      <c r="X108" s="28">
        <f t="shared" si="107"/>
        <v>0</v>
      </c>
      <c r="Y108" s="7">
        <f t="shared" si="108"/>
        <v>0</v>
      </c>
      <c r="Z108" s="28">
        <f t="shared" si="109"/>
        <v>0</v>
      </c>
      <c r="AA108" s="7">
        <f t="shared" si="110"/>
        <v>0</v>
      </c>
      <c r="AB108" s="28">
        <f t="shared" si="111"/>
        <v>0</v>
      </c>
      <c r="AC108" s="7">
        <f t="shared" si="112"/>
        <v>0</v>
      </c>
    </row>
    <row r="109" spans="1:29" ht="15">
      <c r="A109" t="str">
        <f t="shared" si="89"/>
        <v>GestionMain-d'œuvre indépendanteTotal</v>
      </c>
      <c r="D109" t="s">
        <v>58</v>
      </c>
      <c r="E109" s="96"/>
      <c r="F109" s="25">
        <f t="shared" si="90"/>
        <v>0</v>
      </c>
      <c r="G109" s="23"/>
      <c r="H109" s="28">
        <f t="shared" si="91"/>
        <v>0</v>
      </c>
      <c r="I109" s="7">
        <f t="shared" si="92"/>
        <v>0</v>
      </c>
      <c r="J109" s="28">
        <f t="shared" si="93"/>
        <v>0</v>
      </c>
      <c r="K109" s="7">
        <f t="shared" si="94"/>
        <v>0</v>
      </c>
      <c r="L109" s="28">
        <f t="shared" si="95"/>
        <v>0</v>
      </c>
      <c r="M109" s="7">
        <f t="shared" si="96"/>
        <v>0</v>
      </c>
      <c r="N109" s="28">
        <f t="shared" si="97"/>
        <v>0</v>
      </c>
      <c r="O109" s="7">
        <f t="shared" si="98"/>
        <v>0</v>
      </c>
      <c r="P109" s="28">
        <f t="shared" si="99"/>
        <v>0</v>
      </c>
      <c r="Q109" s="7">
        <f t="shared" si="100"/>
        <v>0</v>
      </c>
      <c r="R109" s="28">
        <f t="shared" si="101"/>
        <v>0</v>
      </c>
      <c r="S109" s="7">
        <f t="shared" si="102"/>
        <v>0</v>
      </c>
      <c r="T109" s="28">
        <f t="shared" si="103"/>
        <v>0</v>
      </c>
      <c r="U109" s="7">
        <f t="shared" si="104"/>
        <v>0</v>
      </c>
      <c r="V109" s="28">
        <f t="shared" si="105"/>
        <v>0</v>
      </c>
      <c r="W109" s="7">
        <f t="shared" si="106"/>
        <v>0</v>
      </c>
      <c r="X109" s="28">
        <f t="shared" si="107"/>
        <v>0</v>
      </c>
      <c r="Y109" s="7">
        <f t="shared" si="108"/>
        <v>0</v>
      </c>
      <c r="Z109" s="28">
        <f t="shared" si="109"/>
        <v>0</v>
      </c>
      <c r="AA109" s="7">
        <f t="shared" si="110"/>
        <v>0</v>
      </c>
      <c r="AB109" s="28">
        <f t="shared" si="111"/>
        <v>0</v>
      </c>
      <c r="AC109" s="7">
        <f t="shared" si="112"/>
        <v>0</v>
      </c>
    </row>
    <row r="110" spans="5:29" ht="15">
      <c r="E110" s="96"/>
      <c r="F110" s="25"/>
      <c r="G110" s="23"/>
      <c r="H110" s="28"/>
      <c r="I110" s="7"/>
      <c r="J110" s="28"/>
      <c r="K110" s="7"/>
      <c r="L110" s="28"/>
      <c r="M110" s="7"/>
      <c r="N110" s="28"/>
      <c r="O110" s="7"/>
      <c r="P110" s="28"/>
      <c r="Q110" s="7"/>
      <c r="R110" s="28"/>
      <c r="S110" s="7"/>
      <c r="T110" s="28"/>
      <c r="U110" s="7"/>
      <c r="V110" s="28"/>
      <c r="W110" s="7"/>
      <c r="X110" s="28"/>
      <c r="Y110" s="7"/>
      <c r="Z110" s="28"/>
      <c r="AA110" s="7"/>
      <c r="AB110" s="28"/>
      <c r="AC110" s="7"/>
    </row>
    <row r="111" spans="1:29" ht="15">
      <c r="A111" t="str">
        <f t="shared" si="89"/>
        <v>GestionMédicales et chirurgicalesTotal</v>
      </c>
      <c r="C111" t="s">
        <v>50</v>
      </c>
      <c r="D111" t="s">
        <v>51</v>
      </c>
      <c r="E111" s="96"/>
      <c r="F111" s="25">
        <f aca="true" t="shared" si="113" ref="F111:F115">+SUM(I111,K111,M111,O111,Q111,S111,U111,W111,Y111,AA111,AC111)</f>
        <v>0</v>
      </c>
      <c r="G111" s="23"/>
      <c r="H111" s="28"/>
      <c r="I111" s="7">
        <f>VLOOKUP($A111,fournitures,7,FALSE)</f>
        <v>0</v>
      </c>
      <c r="J111" s="28"/>
      <c r="K111" s="7">
        <f>VLOOKUP($A111,fournitures,8,FALSE)</f>
        <v>0</v>
      </c>
      <c r="L111" s="28"/>
      <c r="M111" s="7">
        <f>VLOOKUP($A111,fournitures,9,FALSE)</f>
        <v>0</v>
      </c>
      <c r="N111" s="28"/>
      <c r="O111" s="7">
        <f>VLOOKUP($A111,fournitures,10,FALSE)</f>
        <v>0</v>
      </c>
      <c r="P111" s="28"/>
      <c r="Q111" s="7">
        <f>VLOOKUP($A111,fournitures,11,FALSE)</f>
        <v>0</v>
      </c>
      <c r="R111" s="28"/>
      <c r="S111" s="7">
        <f>VLOOKUP($A111,fournitures,12,FALSE)</f>
        <v>0</v>
      </c>
      <c r="T111" s="28"/>
      <c r="U111" s="7">
        <f>VLOOKUP($A111,fournitures,13,FALSE)</f>
        <v>0</v>
      </c>
      <c r="V111" s="28"/>
      <c r="W111" s="7">
        <f>VLOOKUP($A111,fournitures,14,FALSE)</f>
        <v>0</v>
      </c>
      <c r="X111" s="28"/>
      <c r="Y111" s="7">
        <f>VLOOKUP($A111,fournitures,15,FALSE)</f>
        <v>0</v>
      </c>
      <c r="Z111" s="28"/>
      <c r="AA111" s="7">
        <f>VLOOKUP($A111,fournitures,16,FALSE)</f>
        <v>0</v>
      </c>
      <c r="AB111" s="28"/>
      <c r="AC111" s="7">
        <f>VLOOKUP($A111,fournitures,17,FALSE)</f>
        <v>0</v>
      </c>
    </row>
    <row r="112" spans="1:29" ht="15">
      <c r="A112" t="str">
        <f t="shared" si="89"/>
        <v>GestionAdministrativesTotal</v>
      </c>
      <c r="D112" t="s">
        <v>52</v>
      </c>
      <c r="E112" s="96"/>
      <c r="F112" s="25">
        <f t="shared" si="113"/>
        <v>0</v>
      </c>
      <c r="G112" s="23"/>
      <c r="H112" s="28"/>
      <c r="I112" s="7">
        <f>VLOOKUP($A112,fournitures,7,FALSE)</f>
        <v>0</v>
      </c>
      <c r="J112" s="28"/>
      <c r="K112" s="7">
        <f>VLOOKUP($A112,fournitures,8,FALSE)</f>
        <v>0</v>
      </c>
      <c r="L112" s="28"/>
      <c r="M112" s="7">
        <f>VLOOKUP($A112,fournitures,9,FALSE)</f>
        <v>0</v>
      </c>
      <c r="N112" s="28"/>
      <c r="O112" s="7">
        <f>VLOOKUP($A112,fournitures,10,FALSE)</f>
        <v>0</v>
      </c>
      <c r="P112" s="28"/>
      <c r="Q112" s="7">
        <f>VLOOKUP($A112,fournitures,11,FALSE)</f>
        <v>0</v>
      </c>
      <c r="R112" s="28"/>
      <c r="S112" s="7">
        <f>VLOOKUP($A112,fournitures,12,FALSE)</f>
        <v>0</v>
      </c>
      <c r="T112" s="28"/>
      <c r="U112" s="7">
        <f>VLOOKUP($A112,fournitures,13,FALSE)</f>
        <v>0</v>
      </c>
      <c r="V112" s="28"/>
      <c r="W112" s="7">
        <f>VLOOKUP($A112,fournitures,14,FALSE)</f>
        <v>0</v>
      </c>
      <c r="X112" s="28"/>
      <c r="Y112" s="7">
        <f>VLOOKUP($A112,fournitures,15,FALSE)</f>
        <v>0</v>
      </c>
      <c r="Z112" s="28"/>
      <c r="AA112" s="7">
        <f>VLOOKUP($A112,fournitures,16,FALSE)</f>
        <v>0</v>
      </c>
      <c r="AB112" s="28"/>
      <c r="AC112" s="7">
        <f>VLOOKUP($A112,fournitures,17,FALSE)</f>
        <v>0</v>
      </c>
    </row>
    <row r="113" spans="1:29" ht="15">
      <c r="A113" t="str">
        <f t="shared" si="89"/>
        <v>GestionSoutien (entretien, hygiène, énergie, etc.)Total</v>
      </c>
      <c r="D113" t="s">
        <v>56</v>
      </c>
      <c r="E113" s="96"/>
      <c r="F113" s="25">
        <f t="shared" si="113"/>
        <v>0</v>
      </c>
      <c r="G113" s="23"/>
      <c r="H113" s="28"/>
      <c r="I113" s="7">
        <f>VLOOKUP($A113,fournitures,7,FALSE)</f>
        <v>0</v>
      </c>
      <c r="J113" s="28"/>
      <c r="K113" s="7">
        <f>VLOOKUP($A113,fournitures,8,FALSE)</f>
        <v>0</v>
      </c>
      <c r="L113" s="28"/>
      <c r="M113" s="7">
        <f>VLOOKUP($A113,fournitures,9,FALSE)</f>
        <v>0</v>
      </c>
      <c r="N113" s="28"/>
      <c r="O113" s="7">
        <f>VLOOKUP($A113,fournitures,10,FALSE)</f>
        <v>0</v>
      </c>
      <c r="P113" s="28"/>
      <c r="Q113" s="7">
        <f>VLOOKUP($A113,fournitures,11,FALSE)</f>
        <v>0</v>
      </c>
      <c r="R113" s="28"/>
      <c r="S113" s="7">
        <f>VLOOKUP($A113,fournitures,12,FALSE)</f>
        <v>0</v>
      </c>
      <c r="T113" s="28"/>
      <c r="U113" s="7">
        <f>VLOOKUP($A113,fournitures,13,FALSE)</f>
        <v>0</v>
      </c>
      <c r="V113" s="28"/>
      <c r="W113" s="7">
        <f>VLOOKUP($A113,fournitures,14,FALSE)</f>
        <v>0</v>
      </c>
      <c r="X113" s="28"/>
      <c r="Y113" s="7">
        <f>VLOOKUP($A113,fournitures,15,FALSE)</f>
        <v>0</v>
      </c>
      <c r="Z113" s="28"/>
      <c r="AA113" s="7">
        <f>VLOOKUP($A113,fournitures,16,FALSE)</f>
        <v>0</v>
      </c>
      <c r="AB113" s="28"/>
      <c r="AC113" s="7">
        <f>VLOOKUP($A113,fournitures,17,FALSE)</f>
        <v>0</v>
      </c>
    </row>
    <row r="114" spans="5:29" ht="15">
      <c r="E114" s="96"/>
      <c r="F114" s="25"/>
      <c r="G114" s="23"/>
      <c r="H114" s="28"/>
      <c r="I114" s="7"/>
      <c r="J114" s="28"/>
      <c r="K114" s="7"/>
      <c r="L114" s="28"/>
      <c r="M114" s="7"/>
      <c r="N114" s="28"/>
      <c r="O114" s="7"/>
      <c r="P114" s="28"/>
      <c r="Q114" s="7"/>
      <c r="R114" s="28"/>
      <c r="S114" s="7"/>
      <c r="T114" s="28"/>
      <c r="U114" s="7"/>
      <c r="V114" s="28"/>
      <c r="W114" s="7"/>
      <c r="X114" s="28"/>
      <c r="Y114" s="7"/>
      <c r="Z114" s="28"/>
      <c r="AA114" s="7"/>
      <c r="AB114" s="28"/>
      <c r="AC114" s="7"/>
    </row>
    <row r="115" spans="1:29" ht="15">
      <c r="A115" t="str">
        <f t="shared" si="89"/>
        <v>GestionEntretien et maintenanceTotal</v>
      </c>
      <c r="C115" t="s">
        <v>54</v>
      </c>
      <c r="D115" t="s">
        <v>55</v>
      </c>
      <c r="E115" s="96"/>
      <c r="F115" s="25">
        <f t="shared" si="113"/>
        <v>0</v>
      </c>
      <c r="G115" s="23"/>
      <c r="H115" s="28"/>
      <c r="I115" s="7">
        <f>VLOOKUP($A115,fournitures,7,FALSE)</f>
        <v>0</v>
      </c>
      <c r="J115" s="28"/>
      <c r="K115" s="7">
        <f>VLOOKUP($A115,fournitures,8,FALSE)</f>
        <v>0</v>
      </c>
      <c r="L115" s="28"/>
      <c r="M115" s="7">
        <f>VLOOKUP($A115,fournitures,9,FALSE)</f>
        <v>0</v>
      </c>
      <c r="N115" s="28"/>
      <c r="O115" s="7">
        <f>VLOOKUP($A115,fournitures,10,FALSE)</f>
        <v>0</v>
      </c>
      <c r="P115" s="28"/>
      <c r="Q115" s="7">
        <f>VLOOKUP($A115,fournitures,11,FALSE)</f>
        <v>0</v>
      </c>
      <c r="R115" s="28"/>
      <c r="S115" s="7">
        <f>VLOOKUP($A115,fournitures,12,FALSE)</f>
        <v>0</v>
      </c>
      <c r="T115" s="28"/>
      <c r="U115" s="7">
        <f>VLOOKUP($A115,fournitures,13,FALSE)</f>
        <v>0</v>
      </c>
      <c r="V115" s="28"/>
      <c r="W115" s="7">
        <f>VLOOKUP($A115,fournitures,14,FALSE)</f>
        <v>0</v>
      </c>
      <c r="X115" s="28"/>
      <c r="Y115" s="7">
        <f>VLOOKUP($A115,fournitures,15,FALSE)</f>
        <v>0</v>
      </c>
      <c r="Z115" s="28"/>
      <c r="AA115" s="7">
        <f>VLOOKUP($A115,fournitures,16,FALSE)</f>
        <v>0</v>
      </c>
      <c r="AB115" s="28"/>
      <c r="AC115" s="7">
        <f>VLOOKUP($A115,fournitures,17,FALSE)</f>
        <v>0</v>
      </c>
    </row>
    <row r="116" spans="1:29" ht="15">
      <c r="A116" t="str">
        <f t="shared" si="89"/>
        <v>GestionServices achetésTotal</v>
      </c>
      <c r="D116" t="s">
        <v>57</v>
      </c>
      <c r="E116" s="96"/>
      <c r="F116" s="25">
        <f>+SUM(I116,K116,M116,O116,Q116,S116,U116,W116,Y116,AA116,AC116)</f>
        <v>0</v>
      </c>
      <c r="G116" s="23"/>
      <c r="H116" s="28"/>
      <c r="I116" s="7">
        <f>VLOOKUP($A116,fournitures,7,FALSE)</f>
        <v>0</v>
      </c>
      <c r="J116" s="28"/>
      <c r="K116" s="7">
        <f>VLOOKUP($A116,fournitures,8,FALSE)</f>
        <v>0</v>
      </c>
      <c r="L116" s="28"/>
      <c r="M116" s="7">
        <f>VLOOKUP($A116,fournitures,9,FALSE)</f>
        <v>0</v>
      </c>
      <c r="N116" s="28"/>
      <c r="O116" s="7">
        <f>VLOOKUP($A116,fournitures,10,FALSE)</f>
        <v>0</v>
      </c>
      <c r="P116" s="28"/>
      <c r="Q116" s="7">
        <f>VLOOKUP($A116,fournitures,11,FALSE)</f>
        <v>0</v>
      </c>
      <c r="R116" s="28"/>
      <c r="S116" s="7">
        <f>VLOOKUP($A116,fournitures,12,FALSE)</f>
        <v>0</v>
      </c>
      <c r="T116" s="28"/>
      <c r="U116" s="7">
        <f>VLOOKUP($A116,fournitures,13,FALSE)</f>
        <v>0</v>
      </c>
      <c r="V116" s="28"/>
      <c r="W116" s="7">
        <f>VLOOKUP($A116,fournitures,14,FALSE)</f>
        <v>0</v>
      </c>
      <c r="X116" s="28"/>
      <c r="Y116" s="7">
        <f>VLOOKUP($A116,fournitures,15,FALSE)</f>
        <v>0</v>
      </c>
      <c r="Z116" s="28"/>
      <c r="AA116" s="7">
        <f>VLOOKUP($A116,fournitures,16,FALSE)</f>
        <v>0</v>
      </c>
      <c r="AB116" s="28"/>
      <c r="AC116" s="7">
        <f>VLOOKUP($A116,fournitures,17,FALSE)</f>
        <v>0</v>
      </c>
    </row>
    <row r="117" spans="2:29" ht="15">
      <c r="B117" t="s">
        <v>189</v>
      </c>
      <c r="D117" s="93">
        <v>0.056</v>
      </c>
      <c r="E117" s="96"/>
      <c r="F117" s="25">
        <f>+SUM(I117,K117,M117,O117,Q117,S117,U117,W117,Y117,AA117,AC117)</f>
        <v>0</v>
      </c>
      <c r="G117" s="23"/>
      <c r="H117" s="28"/>
      <c r="I117" s="7">
        <f>+SUM(I111:I116)*$D117</f>
        <v>0</v>
      </c>
      <c r="J117" s="28"/>
      <c r="K117" s="7">
        <f>+SUM(K111:K116)*$D117</f>
        <v>0</v>
      </c>
      <c r="L117" s="28"/>
      <c r="M117" s="7">
        <f>+SUM(M111:M116)*$D117</f>
        <v>0</v>
      </c>
      <c r="N117" s="28"/>
      <c r="O117" s="7">
        <f>+SUM(O111:O116)*$D117</f>
        <v>0</v>
      </c>
      <c r="P117" s="28"/>
      <c r="Q117" s="7">
        <f>+SUM(Q111:Q116)*$D117</f>
        <v>0</v>
      </c>
      <c r="R117" s="28"/>
      <c r="S117" s="7">
        <f>+SUM(S111:S116)*$D117</f>
        <v>0</v>
      </c>
      <c r="T117" s="28"/>
      <c r="U117" s="7">
        <f>+SUM(U111:U116)*$D117</f>
        <v>0</v>
      </c>
      <c r="V117" s="28"/>
      <c r="W117" s="7">
        <f>+SUM(W111:W116)*$D117</f>
        <v>0</v>
      </c>
      <c r="X117" s="28"/>
      <c r="Y117" s="7">
        <f>+SUM(Y111:Y116)*$D117</f>
        <v>0</v>
      </c>
      <c r="Z117" s="28"/>
      <c r="AA117" s="7">
        <f>+SUM(AA111:AA116)*$D117</f>
        <v>0</v>
      </c>
      <c r="AB117" s="28"/>
      <c r="AC117" s="7">
        <f>+SUM(AC111:AC116)*$D117</f>
        <v>0</v>
      </c>
    </row>
    <row r="118" spans="5:29" ht="15">
      <c r="E118" s="96"/>
      <c r="F118" s="25"/>
      <c r="G118" s="23"/>
      <c r="H118" s="28"/>
      <c r="I118" s="7"/>
      <c r="J118" s="28"/>
      <c r="K118" s="7"/>
      <c r="L118" s="28"/>
      <c r="M118" s="7"/>
      <c r="N118" s="28"/>
      <c r="O118" s="7"/>
      <c r="P118" s="28"/>
      <c r="Q118" s="7"/>
      <c r="R118" s="28"/>
      <c r="S118" s="7"/>
      <c r="T118" s="28"/>
      <c r="U118" s="7"/>
      <c r="V118" s="28"/>
      <c r="W118" s="7"/>
      <c r="X118" s="28"/>
      <c r="Y118" s="7"/>
      <c r="Z118" s="28"/>
      <c r="AA118" s="7"/>
      <c r="AB118" s="28"/>
      <c r="AC118" s="7"/>
    </row>
    <row r="119" spans="2:29" ht="15">
      <c r="B119" t="s">
        <v>59</v>
      </c>
      <c r="D119" s="99">
        <v>0.1</v>
      </c>
      <c r="E119" s="96"/>
      <c r="F119" s="25">
        <f>+SUM(F103:F116)*D119</f>
        <v>0</v>
      </c>
      <c r="G119" s="23"/>
      <c r="H119" s="28"/>
      <c r="I119" s="7">
        <f>+SUM(I103:I116)*$D$119</f>
        <v>0</v>
      </c>
      <c r="J119" s="28"/>
      <c r="K119" s="7">
        <f aca="true" t="shared" si="114" ref="K119">+SUM(K103:K116)*$D$119</f>
        <v>0</v>
      </c>
      <c r="L119" s="28"/>
      <c r="M119" s="7">
        <f aca="true" t="shared" si="115" ref="M119">+SUM(M103:M116)*$D$119</f>
        <v>0</v>
      </c>
      <c r="N119" s="28"/>
      <c r="O119" s="7">
        <f aca="true" t="shared" si="116" ref="O119">+SUM(O103:O116)*$D$119</f>
        <v>0</v>
      </c>
      <c r="P119" s="28"/>
      <c r="Q119" s="7">
        <f aca="true" t="shared" si="117" ref="Q119">+SUM(Q103:Q116)*$D$119</f>
        <v>0</v>
      </c>
      <c r="R119" s="28"/>
      <c r="S119" s="7">
        <f aca="true" t="shared" si="118" ref="S119">+SUM(S103:S116)*$D$119</f>
        <v>0</v>
      </c>
      <c r="T119" s="28"/>
      <c r="U119" s="7">
        <f aca="true" t="shared" si="119" ref="U119">+SUM(U103:U116)*$D$119</f>
        <v>0</v>
      </c>
      <c r="V119" s="28"/>
      <c r="W119" s="7">
        <f aca="true" t="shared" si="120" ref="W119">+SUM(W103:W116)*$D$119</f>
        <v>0</v>
      </c>
      <c r="X119" s="28"/>
      <c r="Y119" s="7">
        <f aca="true" t="shared" si="121" ref="Y119">+SUM(Y103:Y116)*$D$119</f>
        <v>0</v>
      </c>
      <c r="Z119" s="28"/>
      <c r="AA119" s="7">
        <f aca="true" t="shared" si="122" ref="AA119">+SUM(AA103:AA116)*$D$119</f>
        <v>0</v>
      </c>
      <c r="AB119" s="28"/>
      <c r="AC119" s="7">
        <f aca="true" t="shared" si="123" ref="AC119">+SUM(AC103:AC116)*$D$119</f>
        <v>0</v>
      </c>
    </row>
    <row r="120" spans="2:29" ht="15">
      <c r="B120" t="s">
        <v>91</v>
      </c>
      <c r="E120" s="96"/>
      <c r="F120" s="25">
        <f>+SUM(I120,K120,M120,O120,Q120,S120,U120,W120,Y120,AA120,AC120)</f>
        <v>0</v>
      </c>
      <c r="G120" s="23"/>
      <c r="H120" s="28"/>
      <c r="I120" s="82"/>
      <c r="J120" s="28"/>
      <c r="K120" s="7">
        <f aca="true" t="shared" si="124" ref="K120">+SUM(K103:K119)*$D$11</f>
        <v>0</v>
      </c>
      <c r="L120" s="28"/>
      <c r="M120" s="7">
        <f aca="true" t="shared" si="125" ref="M120">+SUM(M103:M119)*$D$11</f>
        <v>0</v>
      </c>
      <c r="N120" s="28"/>
      <c r="O120" s="7">
        <f aca="true" t="shared" si="126" ref="O120">+SUM(O103:O119)*$D$11</f>
        <v>0</v>
      </c>
      <c r="P120" s="28"/>
      <c r="Q120" s="7">
        <f aca="true" t="shared" si="127" ref="Q120">+SUM(Q103:Q119)*$D$11</f>
        <v>0</v>
      </c>
      <c r="R120" s="28"/>
      <c r="S120" s="7">
        <f aca="true" t="shared" si="128" ref="S120">+SUM(S103:S119)*$D$11</f>
        <v>0</v>
      </c>
      <c r="T120" s="28"/>
      <c r="U120" s="7">
        <f aca="true" t="shared" si="129" ref="U120">+SUM(U103:U119)*$D$11</f>
        <v>0</v>
      </c>
      <c r="V120" s="28"/>
      <c r="W120" s="7">
        <f aca="true" t="shared" si="130" ref="W120">+SUM(W103:W119)*$D$11</f>
        <v>0</v>
      </c>
      <c r="X120" s="28"/>
      <c r="Y120" s="7">
        <f aca="true" t="shared" si="131" ref="Y120">+SUM(Y103:Y119)*$D$11</f>
        <v>0</v>
      </c>
      <c r="Z120" s="28"/>
      <c r="AA120" s="7">
        <f aca="true" t="shared" si="132" ref="AA120">+SUM(AA103:AA119)*$D$11</f>
        <v>0</v>
      </c>
      <c r="AB120" s="28"/>
      <c r="AC120" s="7">
        <f aca="true" t="shared" si="133" ref="AC120">+SUM(AC103:AC119)*$D$11</f>
        <v>0</v>
      </c>
    </row>
    <row r="121" spans="5:29" ht="15.75" thickBot="1">
      <c r="E121" s="96"/>
      <c r="F121" s="48">
        <f>+SUM(I121,K121,M121,O121,Q121,S121,U121,W121,Y121,AA121,AC121)</f>
        <v>0</v>
      </c>
      <c r="G121" s="23"/>
      <c r="H121" s="61">
        <f>+SUM(H103:H120)</f>
        <v>0</v>
      </c>
      <c r="I121" s="49">
        <f aca="true" t="shared" si="134" ref="I121:AC121">+SUM(I103:I120)</f>
        <v>0</v>
      </c>
      <c r="J121" s="61">
        <f t="shared" si="134"/>
        <v>0</v>
      </c>
      <c r="K121" s="49">
        <f t="shared" si="134"/>
        <v>0</v>
      </c>
      <c r="L121" s="61">
        <f t="shared" si="134"/>
        <v>0</v>
      </c>
      <c r="M121" s="49">
        <f t="shared" si="134"/>
        <v>0</v>
      </c>
      <c r="N121" s="61">
        <f t="shared" si="134"/>
        <v>0</v>
      </c>
      <c r="O121" s="49">
        <f t="shared" si="134"/>
        <v>0</v>
      </c>
      <c r="P121" s="61">
        <f t="shared" si="134"/>
        <v>0</v>
      </c>
      <c r="Q121" s="49">
        <f t="shared" si="134"/>
        <v>0</v>
      </c>
      <c r="R121" s="61">
        <f t="shared" si="134"/>
        <v>0</v>
      </c>
      <c r="S121" s="49">
        <f t="shared" si="134"/>
        <v>0</v>
      </c>
      <c r="T121" s="61">
        <f t="shared" si="134"/>
        <v>0</v>
      </c>
      <c r="U121" s="49">
        <f t="shared" si="134"/>
        <v>0</v>
      </c>
      <c r="V121" s="61">
        <f t="shared" si="134"/>
        <v>0</v>
      </c>
      <c r="W121" s="49">
        <f t="shared" si="134"/>
        <v>0</v>
      </c>
      <c r="X121" s="61">
        <f t="shared" si="134"/>
        <v>0</v>
      </c>
      <c r="Y121" s="49">
        <f t="shared" si="134"/>
        <v>0</v>
      </c>
      <c r="Z121" s="61">
        <f t="shared" si="134"/>
        <v>0</v>
      </c>
      <c r="AA121" s="49">
        <f t="shared" si="134"/>
        <v>0</v>
      </c>
      <c r="AB121" s="61">
        <f t="shared" si="134"/>
        <v>0</v>
      </c>
      <c r="AC121" s="49">
        <f t="shared" si="134"/>
        <v>0</v>
      </c>
    </row>
    <row r="122" spans="5:29" ht="15.75" thickTop="1">
      <c r="E122" s="96"/>
      <c r="F122" s="25"/>
      <c r="G122" s="23"/>
      <c r="H122" s="28"/>
      <c r="I122" s="7"/>
      <c r="J122" s="28"/>
      <c r="K122" s="7"/>
      <c r="L122" s="28"/>
      <c r="M122" s="7"/>
      <c r="N122" s="28"/>
      <c r="O122" s="7"/>
      <c r="P122" s="28"/>
      <c r="Q122" s="7"/>
      <c r="R122" s="28"/>
      <c r="S122" s="7"/>
      <c r="T122" s="28"/>
      <c r="U122" s="7"/>
      <c r="V122" s="28"/>
      <c r="W122" s="7"/>
      <c r="X122" s="28"/>
      <c r="Y122" s="7"/>
      <c r="Z122" s="28"/>
      <c r="AA122" s="7"/>
      <c r="AB122" s="28"/>
      <c r="AC122" s="7"/>
    </row>
    <row r="123" spans="2:29" ht="15">
      <c r="B123" s="1" t="s">
        <v>62</v>
      </c>
      <c r="E123" s="96"/>
      <c r="F123" s="25"/>
      <c r="G123" s="23"/>
      <c r="H123" s="28"/>
      <c r="I123" s="7"/>
      <c r="J123" s="28"/>
      <c r="K123" s="7"/>
      <c r="L123" s="28"/>
      <c r="M123" s="7"/>
      <c r="N123" s="28"/>
      <c r="O123" s="7"/>
      <c r="P123" s="28"/>
      <c r="Q123" s="7"/>
      <c r="R123" s="28"/>
      <c r="S123" s="7"/>
      <c r="T123" s="28"/>
      <c r="U123" s="7"/>
      <c r="V123" s="28"/>
      <c r="W123" s="7"/>
      <c r="X123" s="28"/>
      <c r="Y123" s="7"/>
      <c r="Z123" s="28"/>
      <c r="AA123" s="7"/>
      <c r="AB123" s="28"/>
      <c r="AC123" s="7"/>
    </row>
    <row r="124" spans="1:29" ht="15">
      <c r="A124" t="str">
        <f aca="true" t="shared" si="135" ref="A124:A137">+$B$123&amp;D124&amp;"Total"</f>
        <v>InnovationGestionnairesTotal</v>
      </c>
      <c r="C124" t="s">
        <v>45</v>
      </c>
      <c r="D124" t="s">
        <v>46</v>
      </c>
      <c r="E124" s="96"/>
      <c r="F124" s="25">
        <f aca="true" t="shared" si="136" ref="F124:F130">+SUM(I124,K124,M124,O124,Q124,S124,U124,W124,Y124,AA124,AC124)</f>
        <v>0</v>
      </c>
      <c r="G124" s="23"/>
      <c r="H124" s="28">
        <f aca="true" t="shared" si="137" ref="H124:H130">VLOOKUP($A124,salaires,9,FALSE)</f>
        <v>0</v>
      </c>
      <c r="I124" s="7">
        <f aca="true" t="shared" si="138" ref="I124:I130">VLOOKUP($A124,salaires,10,FALSE)</f>
        <v>0</v>
      </c>
      <c r="J124" s="28">
        <f aca="true" t="shared" si="139" ref="J124:J130">VLOOKUP($A124,salaires,11,FALSE)</f>
        <v>0</v>
      </c>
      <c r="K124" s="7">
        <f aca="true" t="shared" si="140" ref="K124:K130">VLOOKUP($A124,salaires,12,FALSE)</f>
        <v>0</v>
      </c>
      <c r="L124" s="28">
        <f aca="true" t="shared" si="141" ref="L124:L130">VLOOKUP($A124,salaires,13,FALSE)</f>
        <v>0</v>
      </c>
      <c r="M124" s="7">
        <f aca="true" t="shared" si="142" ref="M124:M130">VLOOKUP($A124,salaires,14,FALSE)</f>
        <v>0</v>
      </c>
      <c r="N124" s="28">
        <f aca="true" t="shared" si="143" ref="N124:N130">VLOOKUP($A124,salaires,15,FALSE)</f>
        <v>0</v>
      </c>
      <c r="O124" s="7">
        <f aca="true" t="shared" si="144" ref="O124:O130">VLOOKUP($A124,salaires,16,FALSE)</f>
        <v>0</v>
      </c>
      <c r="P124" s="28">
        <f aca="true" t="shared" si="145" ref="P124:P130">VLOOKUP($A124,salaires,17,FALSE)</f>
        <v>0</v>
      </c>
      <c r="Q124" s="7">
        <f aca="true" t="shared" si="146" ref="Q124:Q130">VLOOKUP($A124,salaires,18,FALSE)</f>
        <v>0</v>
      </c>
      <c r="R124" s="28">
        <f aca="true" t="shared" si="147" ref="R124:R130">VLOOKUP($A124,salaires,19,FALSE)</f>
        <v>0</v>
      </c>
      <c r="S124" s="7">
        <f aca="true" t="shared" si="148" ref="S124:S130">VLOOKUP($A124,salaires,20,FALSE)</f>
        <v>0</v>
      </c>
      <c r="T124" s="28">
        <f aca="true" t="shared" si="149" ref="T124:T130">VLOOKUP($A124,salaires,21,FALSE)</f>
        <v>0</v>
      </c>
      <c r="U124" s="7">
        <f aca="true" t="shared" si="150" ref="U124:U130">VLOOKUP($A124,salaires,22,FALSE)</f>
        <v>0</v>
      </c>
      <c r="V124" s="28">
        <f aca="true" t="shared" si="151" ref="V124:V130">VLOOKUP($A124,salaires,23,FALSE)</f>
        <v>0</v>
      </c>
      <c r="W124" s="7">
        <f aca="true" t="shared" si="152" ref="W124:W130">VLOOKUP($A124,salaires,24,FALSE)</f>
        <v>0</v>
      </c>
      <c r="X124" s="28">
        <f aca="true" t="shared" si="153" ref="X124:X130">VLOOKUP($A124,salaires,25,FALSE)</f>
        <v>0</v>
      </c>
      <c r="Y124" s="7">
        <f aca="true" t="shared" si="154" ref="Y124:Y130">VLOOKUP($A124,salaires,26,FALSE)</f>
        <v>0</v>
      </c>
      <c r="Z124" s="28">
        <f aca="true" t="shared" si="155" ref="Z124:Z130">VLOOKUP($A124,salaires,27,FALSE)</f>
        <v>0</v>
      </c>
      <c r="AA124" s="7">
        <f aca="true" t="shared" si="156" ref="AA124:AA130">VLOOKUP($A124,salaires,28,FALSE)</f>
        <v>0</v>
      </c>
      <c r="AB124" s="28">
        <f aca="true" t="shared" si="157" ref="AB124:AB130">VLOOKUP($A124,salaires,29,FALSE)</f>
        <v>0</v>
      </c>
      <c r="AC124" s="7">
        <f aca="true" t="shared" si="158" ref="AC124:AC130">VLOOKUP($A124,salaires,30,FALSE)</f>
        <v>0</v>
      </c>
    </row>
    <row r="125" spans="1:29" ht="15">
      <c r="A125" t="str">
        <f t="shared" si="135"/>
        <v>InnovationPersonnel médicalTotal</v>
      </c>
      <c r="D125" t="s">
        <v>48</v>
      </c>
      <c r="E125" s="96"/>
      <c r="F125" s="25">
        <f t="shared" si="136"/>
        <v>0</v>
      </c>
      <c r="G125" s="23"/>
      <c r="H125" s="28">
        <f t="shared" si="137"/>
        <v>0</v>
      </c>
      <c r="I125" s="7">
        <f t="shared" si="138"/>
        <v>0</v>
      </c>
      <c r="J125" s="28">
        <f t="shared" si="139"/>
        <v>0</v>
      </c>
      <c r="K125" s="7">
        <f t="shared" si="140"/>
        <v>0</v>
      </c>
      <c r="L125" s="28">
        <f t="shared" si="141"/>
        <v>0</v>
      </c>
      <c r="M125" s="7">
        <f t="shared" si="142"/>
        <v>0</v>
      </c>
      <c r="N125" s="28">
        <f t="shared" si="143"/>
        <v>0</v>
      </c>
      <c r="O125" s="7">
        <f t="shared" si="144"/>
        <v>0</v>
      </c>
      <c r="P125" s="28">
        <f t="shared" si="145"/>
        <v>0</v>
      </c>
      <c r="Q125" s="7">
        <f t="shared" si="146"/>
        <v>0</v>
      </c>
      <c r="R125" s="28">
        <f t="shared" si="147"/>
        <v>0</v>
      </c>
      <c r="S125" s="7">
        <f t="shared" si="148"/>
        <v>0</v>
      </c>
      <c r="T125" s="28">
        <f t="shared" si="149"/>
        <v>0</v>
      </c>
      <c r="U125" s="7">
        <f t="shared" si="150"/>
        <v>0</v>
      </c>
      <c r="V125" s="28">
        <f t="shared" si="151"/>
        <v>0</v>
      </c>
      <c r="W125" s="7">
        <f t="shared" si="152"/>
        <v>0</v>
      </c>
      <c r="X125" s="28">
        <f t="shared" si="153"/>
        <v>0</v>
      </c>
      <c r="Y125" s="7">
        <f t="shared" si="154"/>
        <v>0</v>
      </c>
      <c r="Z125" s="28">
        <f t="shared" si="155"/>
        <v>0</v>
      </c>
      <c r="AA125" s="7">
        <f t="shared" si="156"/>
        <v>0</v>
      </c>
      <c r="AB125" s="28">
        <f t="shared" si="157"/>
        <v>0</v>
      </c>
      <c r="AC125" s="7">
        <f t="shared" si="158"/>
        <v>0</v>
      </c>
    </row>
    <row r="126" spans="1:29" ht="15">
      <c r="A126" t="str">
        <f t="shared" si="135"/>
        <v>InnovationPersonnel clinique (échelon 2/3)Total</v>
      </c>
      <c r="D126" t="s">
        <v>133</v>
      </c>
      <c r="E126" s="96"/>
      <c r="F126" s="25">
        <f t="shared" si="136"/>
        <v>0</v>
      </c>
      <c r="G126" s="23"/>
      <c r="H126" s="28">
        <f t="shared" si="137"/>
        <v>0</v>
      </c>
      <c r="I126" s="7">
        <f t="shared" si="138"/>
        <v>0</v>
      </c>
      <c r="J126" s="28">
        <f t="shared" si="139"/>
        <v>0</v>
      </c>
      <c r="K126" s="7">
        <f t="shared" si="140"/>
        <v>0</v>
      </c>
      <c r="L126" s="28">
        <f t="shared" si="141"/>
        <v>0</v>
      </c>
      <c r="M126" s="7">
        <f t="shared" si="142"/>
        <v>0</v>
      </c>
      <c r="N126" s="28">
        <f t="shared" si="143"/>
        <v>0</v>
      </c>
      <c r="O126" s="7">
        <f t="shared" si="144"/>
        <v>0</v>
      </c>
      <c r="P126" s="28">
        <f t="shared" si="145"/>
        <v>0</v>
      </c>
      <c r="Q126" s="7">
        <f t="shared" si="146"/>
        <v>0</v>
      </c>
      <c r="R126" s="28">
        <f t="shared" si="147"/>
        <v>0</v>
      </c>
      <c r="S126" s="7">
        <f t="shared" si="148"/>
        <v>0</v>
      </c>
      <c r="T126" s="28">
        <f t="shared" si="149"/>
        <v>0</v>
      </c>
      <c r="U126" s="7">
        <f t="shared" si="150"/>
        <v>0</v>
      </c>
      <c r="V126" s="28">
        <f t="shared" si="151"/>
        <v>0</v>
      </c>
      <c r="W126" s="7">
        <f t="shared" si="152"/>
        <v>0</v>
      </c>
      <c r="X126" s="28">
        <f t="shared" si="153"/>
        <v>0</v>
      </c>
      <c r="Y126" s="7">
        <f t="shared" si="154"/>
        <v>0</v>
      </c>
      <c r="Z126" s="28">
        <f t="shared" si="155"/>
        <v>0</v>
      </c>
      <c r="AA126" s="7">
        <f t="shared" si="156"/>
        <v>0</v>
      </c>
      <c r="AB126" s="28">
        <f t="shared" si="157"/>
        <v>0</v>
      </c>
      <c r="AC126" s="7">
        <f t="shared" si="158"/>
        <v>0</v>
      </c>
    </row>
    <row r="127" spans="1:29" ht="15">
      <c r="A127" t="str">
        <f t="shared" si="135"/>
        <v>InnovationPersonnel professionnelTotal</v>
      </c>
      <c r="D127" t="s">
        <v>49</v>
      </c>
      <c r="E127" s="96"/>
      <c r="F127" s="25">
        <f t="shared" si="136"/>
        <v>0</v>
      </c>
      <c r="G127" s="23"/>
      <c r="H127" s="28">
        <f t="shared" si="137"/>
        <v>0</v>
      </c>
      <c r="I127" s="7">
        <f t="shared" si="138"/>
        <v>0</v>
      </c>
      <c r="J127" s="28">
        <f t="shared" si="139"/>
        <v>0</v>
      </c>
      <c r="K127" s="7">
        <f t="shared" si="140"/>
        <v>0</v>
      </c>
      <c r="L127" s="28">
        <f t="shared" si="141"/>
        <v>0</v>
      </c>
      <c r="M127" s="7">
        <f t="shared" si="142"/>
        <v>0</v>
      </c>
      <c r="N127" s="28">
        <f t="shared" si="143"/>
        <v>0</v>
      </c>
      <c r="O127" s="7">
        <f t="shared" si="144"/>
        <v>0</v>
      </c>
      <c r="P127" s="28">
        <f t="shared" si="145"/>
        <v>0</v>
      </c>
      <c r="Q127" s="7">
        <f t="shared" si="146"/>
        <v>0</v>
      </c>
      <c r="R127" s="28">
        <f t="shared" si="147"/>
        <v>0</v>
      </c>
      <c r="S127" s="7">
        <f t="shared" si="148"/>
        <v>0</v>
      </c>
      <c r="T127" s="28">
        <f t="shared" si="149"/>
        <v>0</v>
      </c>
      <c r="U127" s="7">
        <f t="shared" si="150"/>
        <v>0</v>
      </c>
      <c r="V127" s="28">
        <f t="shared" si="151"/>
        <v>0</v>
      </c>
      <c r="W127" s="7">
        <f t="shared" si="152"/>
        <v>0</v>
      </c>
      <c r="X127" s="28">
        <f t="shared" si="153"/>
        <v>0</v>
      </c>
      <c r="Y127" s="7">
        <f t="shared" si="154"/>
        <v>0</v>
      </c>
      <c r="Z127" s="28">
        <f t="shared" si="155"/>
        <v>0</v>
      </c>
      <c r="AA127" s="7">
        <f t="shared" si="156"/>
        <v>0</v>
      </c>
      <c r="AB127" s="28">
        <f t="shared" si="157"/>
        <v>0</v>
      </c>
      <c r="AC127" s="7">
        <f t="shared" si="158"/>
        <v>0</v>
      </c>
    </row>
    <row r="128" spans="1:29" ht="15">
      <c r="A128" t="str">
        <f t="shared" si="135"/>
        <v>InnovationPersonnel administratifTotal</v>
      </c>
      <c r="D128" t="s">
        <v>47</v>
      </c>
      <c r="E128" s="96"/>
      <c r="F128" s="25">
        <f t="shared" si="136"/>
        <v>0</v>
      </c>
      <c r="G128" s="23"/>
      <c r="H128" s="28">
        <f t="shared" si="137"/>
        <v>0</v>
      </c>
      <c r="I128" s="7">
        <f t="shared" si="138"/>
        <v>0</v>
      </c>
      <c r="J128" s="28">
        <f t="shared" si="139"/>
        <v>0</v>
      </c>
      <c r="K128" s="7">
        <f t="shared" si="140"/>
        <v>0</v>
      </c>
      <c r="L128" s="28">
        <f t="shared" si="141"/>
        <v>0</v>
      </c>
      <c r="M128" s="7">
        <f t="shared" si="142"/>
        <v>0</v>
      </c>
      <c r="N128" s="28">
        <f t="shared" si="143"/>
        <v>0</v>
      </c>
      <c r="O128" s="7">
        <f t="shared" si="144"/>
        <v>0</v>
      </c>
      <c r="P128" s="28">
        <f t="shared" si="145"/>
        <v>0</v>
      </c>
      <c r="Q128" s="7">
        <f t="shared" si="146"/>
        <v>0</v>
      </c>
      <c r="R128" s="28">
        <f t="shared" si="147"/>
        <v>0</v>
      </c>
      <c r="S128" s="7">
        <f t="shared" si="148"/>
        <v>0</v>
      </c>
      <c r="T128" s="28">
        <f t="shared" si="149"/>
        <v>0</v>
      </c>
      <c r="U128" s="7">
        <f t="shared" si="150"/>
        <v>0</v>
      </c>
      <c r="V128" s="28">
        <f t="shared" si="151"/>
        <v>0</v>
      </c>
      <c r="W128" s="7">
        <f t="shared" si="152"/>
        <v>0</v>
      </c>
      <c r="X128" s="28">
        <f t="shared" si="153"/>
        <v>0</v>
      </c>
      <c r="Y128" s="7">
        <f t="shared" si="154"/>
        <v>0</v>
      </c>
      <c r="Z128" s="28">
        <f t="shared" si="155"/>
        <v>0</v>
      </c>
      <c r="AA128" s="7">
        <f t="shared" si="156"/>
        <v>0</v>
      </c>
      <c r="AB128" s="28">
        <f t="shared" si="157"/>
        <v>0</v>
      </c>
      <c r="AC128" s="7">
        <f t="shared" si="158"/>
        <v>0</v>
      </c>
    </row>
    <row r="129" spans="1:29" ht="15">
      <c r="A129" t="str">
        <f t="shared" si="135"/>
        <v>InnovationPersonnel de soutien (entretien, hygiène, etc)Total</v>
      </c>
      <c r="D129" t="s">
        <v>53</v>
      </c>
      <c r="E129" s="96"/>
      <c r="F129" s="25">
        <f t="shared" si="136"/>
        <v>0</v>
      </c>
      <c r="G129" s="23"/>
      <c r="H129" s="28">
        <f t="shared" si="137"/>
        <v>0</v>
      </c>
      <c r="I129" s="7">
        <f t="shared" si="138"/>
        <v>0</v>
      </c>
      <c r="J129" s="28">
        <f t="shared" si="139"/>
        <v>0</v>
      </c>
      <c r="K129" s="7">
        <f t="shared" si="140"/>
        <v>0</v>
      </c>
      <c r="L129" s="28">
        <f t="shared" si="141"/>
        <v>0</v>
      </c>
      <c r="M129" s="7">
        <f t="shared" si="142"/>
        <v>0</v>
      </c>
      <c r="N129" s="28">
        <f t="shared" si="143"/>
        <v>0</v>
      </c>
      <c r="O129" s="7">
        <f t="shared" si="144"/>
        <v>0</v>
      </c>
      <c r="P129" s="28">
        <f t="shared" si="145"/>
        <v>0</v>
      </c>
      <c r="Q129" s="7">
        <f t="shared" si="146"/>
        <v>0</v>
      </c>
      <c r="R129" s="28">
        <f t="shared" si="147"/>
        <v>0</v>
      </c>
      <c r="S129" s="7">
        <f t="shared" si="148"/>
        <v>0</v>
      </c>
      <c r="T129" s="28">
        <f t="shared" si="149"/>
        <v>0</v>
      </c>
      <c r="U129" s="7">
        <f t="shared" si="150"/>
        <v>0</v>
      </c>
      <c r="V129" s="28">
        <f t="shared" si="151"/>
        <v>0</v>
      </c>
      <c r="W129" s="7">
        <f t="shared" si="152"/>
        <v>0</v>
      </c>
      <c r="X129" s="28">
        <f t="shared" si="153"/>
        <v>0</v>
      </c>
      <c r="Y129" s="7">
        <f t="shared" si="154"/>
        <v>0</v>
      </c>
      <c r="Z129" s="28">
        <f t="shared" si="155"/>
        <v>0</v>
      </c>
      <c r="AA129" s="7">
        <f t="shared" si="156"/>
        <v>0</v>
      </c>
      <c r="AB129" s="28">
        <f t="shared" si="157"/>
        <v>0</v>
      </c>
      <c r="AC129" s="7">
        <f t="shared" si="158"/>
        <v>0</v>
      </c>
    </row>
    <row r="130" spans="1:29" ht="15">
      <c r="A130" t="str">
        <f t="shared" si="135"/>
        <v>InnovationMain-d'œuvre indépendanteTotal</v>
      </c>
      <c r="D130" t="s">
        <v>58</v>
      </c>
      <c r="E130" s="96"/>
      <c r="F130" s="25">
        <f t="shared" si="136"/>
        <v>0</v>
      </c>
      <c r="G130" s="23"/>
      <c r="H130" s="28">
        <f t="shared" si="137"/>
        <v>0</v>
      </c>
      <c r="I130" s="7">
        <f t="shared" si="138"/>
        <v>0</v>
      </c>
      <c r="J130" s="28">
        <f t="shared" si="139"/>
        <v>0</v>
      </c>
      <c r="K130" s="7">
        <f t="shared" si="140"/>
        <v>0</v>
      </c>
      <c r="L130" s="28">
        <f t="shared" si="141"/>
        <v>0</v>
      </c>
      <c r="M130" s="7">
        <f t="shared" si="142"/>
        <v>0</v>
      </c>
      <c r="N130" s="28">
        <f t="shared" si="143"/>
        <v>0</v>
      </c>
      <c r="O130" s="7">
        <f t="shared" si="144"/>
        <v>0</v>
      </c>
      <c r="P130" s="28">
        <f t="shared" si="145"/>
        <v>0</v>
      </c>
      <c r="Q130" s="7">
        <f t="shared" si="146"/>
        <v>0</v>
      </c>
      <c r="R130" s="28">
        <f t="shared" si="147"/>
        <v>0</v>
      </c>
      <c r="S130" s="7">
        <f t="shared" si="148"/>
        <v>0</v>
      </c>
      <c r="T130" s="28">
        <f t="shared" si="149"/>
        <v>0</v>
      </c>
      <c r="U130" s="7">
        <f t="shared" si="150"/>
        <v>0</v>
      </c>
      <c r="V130" s="28">
        <f t="shared" si="151"/>
        <v>0</v>
      </c>
      <c r="W130" s="7">
        <f t="shared" si="152"/>
        <v>0</v>
      </c>
      <c r="X130" s="28">
        <f t="shared" si="153"/>
        <v>0</v>
      </c>
      <c r="Y130" s="7">
        <f t="shared" si="154"/>
        <v>0</v>
      </c>
      <c r="Z130" s="28">
        <f t="shared" si="155"/>
        <v>0</v>
      </c>
      <c r="AA130" s="7">
        <f t="shared" si="156"/>
        <v>0</v>
      </c>
      <c r="AB130" s="28">
        <f t="shared" si="157"/>
        <v>0</v>
      </c>
      <c r="AC130" s="7">
        <f t="shared" si="158"/>
        <v>0</v>
      </c>
    </row>
    <row r="131" spans="5:29" ht="15">
      <c r="E131" s="96"/>
      <c r="F131" s="25"/>
      <c r="G131" s="23"/>
      <c r="H131" s="28"/>
      <c r="I131" s="7"/>
      <c r="J131" s="28"/>
      <c r="K131" s="7"/>
      <c r="L131" s="28"/>
      <c r="M131" s="7"/>
      <c r="N131" s="28"/>
      <c r="O131" s="7"/>
      <c r="P131" s="28"/>
      <c r="Q131" s="7"/>
      <c r="R131" s="28"/>
      <c r="S131" s="7"/>
      <c r="T131" s="28"/>
      <c r="U131" s="7"/>
      <c r="V131" s="28"/>
      <c r="W131" s="7"/>
      <c r="X131" s="28"/>
      <c r="Y131" s="7"/>
      <c r="Z131" s="28"/>
      <c r="AA131" s="7"/>
      <c r="AB131" s="28"/>
      <c r="AC131" s="7"/>
    </row>
    <row r="132" spans="1:29" ht="15">
      <c r="A132" t="str">
        <f t="shared" si="135"/>
        <v>InnovationMédicales et chirurgicalesTotal</v>
      </c>
      <c r="C132" t="s">
        <v>50</v>
      </c>
      <c r="D132" t="s">
        <v>51</v>
      </c>
      <c r="E132" s="96"/>
      <c r="F132" s="25">
        <f aca="true" t="shared" si="159" ref="F132:F136">+SUM(I132,K132,M132,O132,Q132,S132,U132,W132,Y132,AA132,AC132)</f>
        <v>0</v>
      </c>
      <c r="G132" s="23"/>
      <c r="H132" s="28"/>
      <c r="I132" s="7">
        <f>VLOOKUP($A132,fournitures,7,FALSE)</f>
        <v>0</v>
      </c>
      <c r="J132" s="28"/>
      <c r="K132" s="7">
        <f>VLOOKUP($A132,fournitures,8,FALSE)</f>
        <v>0</v>
      </c>
      <c r="L132" s="28"/>
      <c r="M132" s="7">
        <f>VLOOKUP($A132,fournitures,9,FALSE)</f>
        <v>0</v>
      </c>
      <c r="N132" s="28"/>
      <c r="O132" s="7">
        <f>VLOOKUP($A132,fournitures,10,FALSE)</f>
        <v>0</v>
      </c>
      <c r="P132" s="28"/>
      <c r="Q132" s="7">
        <f>VLOOKUP($A132,fournitures,11,FALSE)</f>
        <v>0</v>
      </c>
      <c r="R132" s="28"/>
      <c r="S132" s="7">
        <f>VLOOKUP($A132,fournitures,12,FALSE)</f>
        <v>0</v>
      </c>
      <c r="T132" s="28"/>
      <c r="U132" s="7">
        <f>VLOOKUP($A132,fournitures,13,FALSE)</f>
        <v>0</v>
      </c>
      <c r="V132" s="28"/>
      <c r="W132" s="7">
        <f>VLOOKUP($A132,fournitures,14,FALSE)</f>
        <v>0</v>
      </c>
      <c r="X132" s="28"/>
      <c r="Y132" s="7">
        <f>VLOOKUP($A132,fournitures,15,FALSE)</f>
        <v>0</v>
      </c>
      <c r="Z132" s="28"/>
      <c r="AA132" s="7">
        <f>VLOOKUP($A132,fournitures,16,FALSE)</f>
        <v>0</v>
      </c>
      <c r="AB132" s="28"/>
      <c r="AC132" s="7">
        <f>VLOOKUP($A132,fournitures,17,FALSE)</f>
        <v>0</v>
      </c>
    </row>
    <row r="133" spans="1:29" ht="15">
      <c r="A133" t="str">
        <f t="shared" si="135"/>
        <v>InnovationAdministrativesTotal</v>
      </c>
      <c r="D133" t="s">
        <v>52</v>
      </c>
      <c r="E133" s="96"/>
      <c r="F133" s="25">
        <f t="shared" si="159"/>
        <v>0</v>
      </c>
      <c r="G133" s="23"/>
      <c r="H133" s="28"/>
      <c r="I133" s="7">
        <f>VLOOKUP($A133,fournitures,7,FALSE)</f>
        <v>0</v>
      </c>
      <c r="J133" s="28"/>
      <c r="K133" s="7">
        <f>VLOOKUP($A133,fournitures,8,FALSE)</f>
        <v>0</v>
      </c>
      <c r="L133" s="28"/>
      <c r="M133" s="7">
        <f>VLOOKUP($A133,fournitures,9,FALSE)</f>
        <v>0</v>
      </c>
      <c r="N133" s="28"/>
      <c r="O133" s="7">
        <f>VLOOKUP($A133,fournitures,10,FALSE)</f>
        <v>0</v>
      </c>
      <c r="P133" s="28"/>
      <c r="Q133" s="7">
        <f>VLOOKUP($A133,fournitures,11,FALSE)</f>
        <v>0</v>
      </c>
      <c r="R133" s="28"/>
      <c r="S133" s="7">
        <f>VLOOKUP($A133,fournitures,12,FALSE)</f>
        <v>0</v>
      </c>
      <c r="T133" s="28"/>
      <c r="U133" s="7">
        <f>VLOOKUP($A133,fournitures,13,FALSE)</f>
        <v>0</v>
      </c>
      <c r="V133" s="28"/>
      <c r="W133" s="7">
        <f>VLOOKUP($A133,fournitures,14,FALSE)</f>
        <v>0</v>
      </c>
      <c r="X133" s="28"/>
      <c r="Y133" s="7">
        <f>VLOOKUP($A133,fournitures,15,FALSE)</f>
        <v>0</v>
      </c>
      <c r="Z133" s="28"/>
      <c r="AA133" s="7">
        <f>VLOOKUP($A133,fournitures,16,FALSE)</f>
        <v>0</v>
      </c>
      <c r="AB133" s="28"/>
      <c r="AC133" s="7">
        <f>VLOOKUP($A133,fournitures,17,FALSE)</f>
        <v>0</v>
      </c>
    </row>
    <row r="134" spans="1:29" ht="15">
      <c r="A134" t="str">
        <f t="shared" si="135"/>
        <v>InnovationSoutien (entretien, hygiène, énergie, etc.)Total</v>
      </c>
      <c r="D134" t="s">
        <v>56</v>
      </c>
      <c r="E134" s="96"/>
      <c r="F134" s="25">
        <f t="shared" si="159"/>
        <v>0</v>
      </c>
      <c r="G134" s="23"/>
      <c r="H134" s="28"/>
      <c r="I134" s="7">
        <f>VLOOKUP($A134,fournitures,7,FALSE)</f>
        <v>0</v>
      </c>
      <c r="J134" s="28"/>
      <c r="K134" s="7">
        <f>VLOOKUP($A134,fournitures,8,FALSE)</f>
        <v>0</v>
      </c>
      <c r="L134" s="28"/>
      <c r="M134" s="7">
        <f>VLOOKUP($A134,fournitures,9,FALSE)</f>
        <v>0</v>
      </c>
      <c r="N134" s="28"/>
      <c r="O134" s="7">
        <f>VLOOKUP($A134,fournitures,10,FALSE)</f>
        <v>0</v>
      </c>
      <c r="P134" s="28"/>
      <c r="Q134" s="7">
        <f>VLOOKUP($A134,fournitures,11,FALSE)</f>
        <v>0</v>
      </c>
      <c r="R134" s="28"/>
      <c r="S134" s="7">
        <f>VLOOKUP($A134,fournitures,12,FALSE)</f>
        <v>0</v>
      </c>
      <c r="T134" s="28"/>
      <c r="U134" s="7">
        <f>VLOOKUP($A134,fournitures,13,FALSE)</f>
        <v>0</v>
      </c>
      <c r="V134" s="28"/>
      <c r="W134" s="7">
        <f>VLOOKUP($A134,fournitures,14,FALSE)</f>
        <v>0</v>
      </c>
      <c r="X134" s="28"/>
      <c r="Y134" s="7">
        <f>VLOOKUP($A134,fournitures,15,FALSE)</f>
        <v>0</v>
      </c>
      <c r="Z134" s="28"/>
      <c r="AA134" s="7">
        <f>VLOOKUP($A134,fournitures,16,FALSE)</f>
        <v>0</v>
      </c>
      <c r="AB134" s="28"/>
      <c r="AC134" s="7">
        <f>VLOOKUP($A134,fournitures,17,FALSE)</f>
        <v>0</v>
      </c>
    </row>
    <row r="135" spans="5:29" ht="15">
      <c r="E135" s="96"/>
      <c r="F135" s="25"/>
      <c r="G135" s="23"/>
      <c r="H135" s="28"/>
      <c r="I135" s="7"/>
      <c r="J135" s="28"/>
      <c r="K135" s="7"/>
      <c r="L135" s="28"/>
      <c r="M135" s="7"/>
      <c r="N135" s="28"/>
      <c r="O135" s="7"/>
      <c r="P135" s="28"/>
      <c r="Q135" s="7"/>
      <c r="R135" s="28"/>
      <c r="S135" s="7"/>
      <c r="T135" s="28"/>
      <c r="U135" s="7"/>
      <c r="V135" s="28"/>
      <c r="W135" s="7"/>
      <c r="X135" s="28"/>
      <c r="Y135" s="7"/>
      <c r="Z135" s="28"/>
      <c r="AA135" s="7"/>
      <c r="AB135" s="28"/>
      <c r="AC135" s="7"/>
    </row>
    <row r="136" spans="1:29" ht="15">
      <c r="A136" t="str">
        <f t="shared" si="135"/>
        <v>InnovationEntretien et maintenanceTotal</v>
      </c>
      <c r="C136" t="s">
        <v>54</v>
      </c>
      <c r="D136" t="s">
        <v>55</v>
      </c>
      <c r="E136" s="96"/>
      <c r="F136" s="25">
        <f t="shared" si="159"/>
        <v>0</v>
      </c>
      <c r="G136" s="23"/>
      <c r="H136" s="28"/>
      <c r="I136" s="7">
        <f>VLOOKUP($A136,fournitures,7,FALSE)</f>
        <v>0</v>
      </c>
      <c r="J136" s="28"/>
      <c r="K136" s="7">
        <f>VLOOKUP($A136,fournitures,8,FALSE)</f>
        <v>0</v>
      </c>
      <c r="L136" s="28"/>
      <c r="M136" s="7">
        <f>VLOOKUP($A136,fournitures,9,FALSE)</f>
        <v>0</v>
      </c>
      <c r="N136" s="28"/>
      <c r="O136" s="7">
        <f>VLOOKUP($A136,fournitures,10,FALSE)</f>
        <v>0</v>
      </c>
      <c r="P136" s="28"/>
      <c r="Q136" s="7">
        <f>VLOOKUP($A136,fournitures,11,FALSE)</f>
        <v>0</v>
      </c>
      <c r="R136" s="28"/>
      <c r="S136" s="7">
        <f>VLOOKUP($A136,fournitures,12,FALSE)</f>
        <v>0</v>
      </c>
      <c r="T136" s="28"/>
      <c r="U136" s="7">
        <f>VLOOKUP($A136,fournitures,13,FALSE)</f>
        <v>0</v>
      </c>
      <c r="V136" s="28"/>
      <c r="W136" s="7">
        <f>VLOOKUP($A136,fournitures,14,FALSE)</f>
        <v>0</v>
      </c>
      <c r="X136" s="28"/>
      <c r="Y136" s="7">
        <f>VLOOKUP($A136,fournitures,15,FALSE)</f>
        <v>0</v>
      </c>
      <c r="Z136" s="28"/>
      <c r="AA136" s="7">
        <f>VLOOKUP($A136,fournitures,16,FALSE)</f>
        <v>0</v>
      </c>
      <c r="AB136" s="28"/>
      <c r="AC136" s="7">
        <f>VLOOKUP($A136,fournitures,17,FALSE)</f>
        <v>0</v>
      </c>
    </row>
    <row r="137" spans="1:29" ht="15">
      <c r="A137" t="str">
        <f t="shared" si="135"/>
        <v>InnovationServices achetésTotal</v>
      </c>
      <c r="D137" t="s">
        <v>57</v>
      </c>
      <c r="E137" s="96"/>
      <c r="F137" s="25">
        <f>+SUM(I137,K137,M137,O137,Q137,S137,U137,W137,Y137,AA137,AC137)</f>
        <v>0</v>
      </c>
      <c r="G137" s="23"/>
      <c r="H137" s="28"/>
      <c r="I137" s="7">
        <f>VLOOKUP($A137,fournitures,7,FALSE)</f>
        <v>0</v>
      </c>
      <c r="J137" s="28"/>
      <c r="K137" s="7">
        <f>VLOOKUP($A137,fournitures,8,FALSE)</f>
        <v>0</v>
      </c>
      <c r="L137" s="28"/>
      <c r="M137" s="7">
        <f>VLOOKUP($A137,fournitures,9,FALSE)</f>
        <v>0</v>
      </c>
      <c r="N137" s="28"/>
      <c r="O137" s="7">
        <f>VLOOKUP($A137,fournitures,10,FALSE)</f>
        <v>0</v>
      </c>
      <c r="P137" s="28"/>
      <c r="Q137" s="7">
        <f>VLOOKUP($A137,fournitures,11,FALSE)</f>
        <v>0</v>
      </c>
      <c r="R137" s="28"/>
      <c r="S137" s="7">
        <f>VLOOKUP($A137,fournitures,12,FALSE)</f>
        <v>0</v>
      </c>
      <c r="T137" s="28"/>
      <c r="U137" s="7">
        <f>VLOOKUP($A137,fournitures,13,FALSE)</f>
        <v>0</v>
      </c>
      <c r="V137" s="28"/>
      <c r="W137" s="7">
        <f>VLOOKUP($A137,fournitures,14,FALSE)</f>
        <v>0</v>
      </c>
      <c r="X137" s="28"/>
      <c r="Y137" s="7">
        <f>VLOOKUP($A137,fournitures,15,FALSE)</f>
        <v>0</v>
      </c>
      <c r="Z137" s="28"/>
      <c r="AA137" s="7">
        <f>VLOOKUP($A137,fournitures,16,FALSE)</f>
        <v>0</v>
      </c>
      <c r="AB137" s="28"/>
      <c r="AC137" s="7">
        <f>VLOOKUP($A137,fournitures,17,FALSE)</f>
        <v>0</v>
      </c>
    </row>
    <row r="138" spans="2:29" ht="15">
      <c r="B138" t="s">
        <v>189</v>
      </c>
      <c r="D138" s="93">
        <v>0.056</v>
      </c>
      <c r="E138" s="96"/>
      <c r="F138" s="25">
        <f>+SUM(I138,K138,M138,O138,Q138,S138,U138,W138,Y138,AA138,AC138)</f>
        <v>0</v>
      </c>
      <c r="G138" s="23"/>
      <c r="H138" s="28"/>
      <c r="I138" s="7">
        <f>+SUM(I132:I137)*$D138</f>
        <v>0</v>
      </c>
      <c r="J138" s="28"/>
      <c r="K138" s="7">
        <f>+SUM(K132:K137)*$D138</f>
        <v>0</v>
      </c>
      <c r="L138" s="28"/>
      <c r="M138" s="7">
        <f>+SUM(M132:M137)*$D138</f>
        <v>0</v>
      </c>
      <c r="N138" s="28"/>
      <c r="O138" s="7">
        <f>+SUM(O132:O137)*$D138</f>
        <v>0</v>
      </c>
      <c r="P138" s="28"/>
      <c r="Q138" s="7">
        <f>+SUM(Q132:Q137)*$D138</f>
        <v>0</v>
      </c>
      <c r="R138" s="28"/>
      <c r="S138" s="7">
        <f>+SUM(S132:S137)*$D138</f>
        <v>0</v>
      </c>
      <c r="T138" s="28"/>
      <c r="U138" s="7">
        <f>+SUM(U132:U137)*$D138</f>
        <v>0</v>
      </c>
      <c r="V138" s="28"/>
      <c r="W138" s="7">
        <f>+SUM(W132:W137)*$D138</f>
        <v>0</v>
      </c>
      <c r="X138" s="28"/>
      <c r="Y138" s="7">
        <f>+SUM(Y132:Y137)*$D138</f>
        <v>0</v>
      </c>
      <c r="Z138" s="28"/>
      <c r="AA138" s="7">
        <f>+SUM(AA132:AA137)*$D138</f>
        <v>0</v>
      </c>
      <c r="AB138" s="28"/>
      <c r="AC138" s="7">
        <f>+SUM(AC132:AC137)*$D138</f>
        <v>0</v>
      </c>
    </row>
    <row r="139" spans="5:29" ht="15">
      <c r="E139" s="96"/>
      <c r="F139" s="25"/>
      <c r="G139" s="23"/>
      <c r="H139" s="28"/>
      <c r="I139" s="7"/>
      <c r="J139" s="28"/>
      <c r="K139" s="7"/>
      <c r="L139" s="28"/>
      <c r="M139" s="7"/>
      <c r="N139" s="28"/>
      <c r="O139" s="7"/>
      <c r="P139" s="28"/>
      <c r="Q139" s="7"/>
      <c r="R139" s="28"/>
      <c r="S139" s="7"/>
      <c r="T139" s="28"/>
      <c r="U139" s="7"/>
      <c r="V139" s="28"/>
      <c r="W139" s="7"/>
      <c r="X139" s="28"/>
      <c r="Y139" s="7"/>
      <c r="Z139" s="28"/>
      <c r="AA139" s="7"/>
      <c r="AB139" s="28"/>
      <c r="AC139" s="7"/>
    </row>
    <row r="140" spans="2:29" ht="15">
      <c r="B140" t="s">
        <v>59</v>
      </c>
      <c r="D140" s="99">
        <v>0.1</v>
      </c>
      <c r="E140" s="96"/>
      <c r="F140" s="25">
        <f>+SUM(F124:F137)*D140</f>
        <v>0</v>
      </c>
      <c r="G140" s="23"/>
      <c r="H140" s="28"/>
      <c r="I140" s="7">
        <f>+SUM(I124:I137)*$D$140</f>
        <v>0</v>
      </c>
      <c r="J140" s="28"/>
      <c r="K140" s="7">
        <f aca="true" t="shared" si="160" ref="K140">+SUM(K124:K137)*$D$140</f>
        <v>0</v>
      </c>
      <c r="L140" s="28"/>
      <c r="M140" s="7">
        <f aca="true" t="shared" si="161" ref="M140">+SUM(M124:M137)*$D$140</f>
        <v>0</v>
      </c>
      <c r="N140" s="28"/>
      <c r="O140" s="7">
        <f aca="true" t="shared" si="162" ref="O140">+SUM(O124:O137)*$D$140</f>
        <v>0</v>
      </c>
      <c r="P140" s="28"/>
      <c r="Q140" s="7">
        <f aca="true" t="shared" si="163" ref="Q140">+SUM(Q124:Q137)*$D$140</f>
        <v>0</v>
      </c>
      <c r="R140" s="28"/>
      <c r="S140" s="7">
        <f aca="true" t="shared" si="164" ref="S140">+SUM(S124:S137)*$D$140</f>
        <v>0</v>
      </c>
      <c r="T140" s="28"/>
      <c r="U140" s="7">
        <f aca="true" t="shared" si="165" ref="U140">+SUM(U124:U137)*$D$140</f>
        <v>0</v>
      </c>
      <c r="V140" s="28"/>
      <c r="W140" s="7">
        <f aca="true" t="shared" si="166" ref="W140">+SUM(W124:W137)*$D$140</f>
        <v>0</v>
      </c>
      <c r="X140" s="28"/>
      <c r="Y140" s="7">
        <f aca="true" t="shared" si="167" ref="Y140">+SUM(Y124:Y137)*$D$140</f>
        <v>0</v>
      </c>
      <c r="Z140" s="28"/>
      <c r="AA140" s="7">
        <f aca="true" t="shared" si="168" ref="AA140">+SUM(AA124:AA137)*$D$140</f>
        <v>0</v>
      </c>
      <c r="AB140" s="28"/>
      <c r="AC140" s="7">
        <f aca="true" t="shared" si="169" ref="AC140">+SUM(AC124:AC137)*$D$140</f>
        <v>0</v>
      </c>
    </row>
    <row r="141" spans="2:29" ht="15">
      <c r="B141" t="s">
        <v>91</v>
      </c>
      <c r="E141" s="96"/>
      <c r="F141" s="25">
        <f>+SUM(I141,K141,M141,O141,Q141,S141,U141,W141,Y141,AA141,AC141)</f>
        <v>0</v>
      </c>
      <c r="G141" s="23"/>
      <c r="H141" s="28"/>
      <c r="I141" s="82"/>
      <c r="J141" s="28"/>
      <c r="K141" s="7">
        <f>+SUM(K124:K140)*$D$11</f>
        <v>0</v>
      </c>
      <c r="L141" s="28"/>
      <c r="M141" s="7">
        <f>+SUM(M124:M140)*(1+$D$11)^2-SUM(M124:M140)</f>
        <v>0</v>
      </c>
      <c r="N141" s="28"/>
      <c r="O141" s="7">
        <f>+SUM(O124:O140)*(1+$D$11)^3-SUM(O124:O140)</f>
        <v>0</v>
      </c>
      <c r="P141" s="28"/>
      <c r="Q141" s="7">
        <f>+SUM(Q124:Q140)*(1+$D$11)^4-SUM(Q124:Q140)</f>
        <v>0</v>
      </c>
      <c r="R141" s="28"/>
      <c r="S141" s="7">
        <f>+SUM(S124:S140)*(1+$D$11)^5-SUM(S124:S140)</f>
        <v>0</v>
      </c>
      <c r="T141" s="28"/>
      <c r="U141" s="7">
        <f>+SUM(U124:U140)*(1+$D$11)^6-SUM(U124:U140)</f>
        <v>0</v>
      </c>
      <c r="V141" s="28"/>
      <c r="W141" s="7">
        <f>+SUM(W124:W140)*(1+$D$11)^7-SUM(W124:W140)</f>
        <v>0</v>
      </c>
      <c r="X141" s="28"/>
      <c r="Y141" s="7">
        <f>+SUM(Y124:Y140)*(1+$D$11)^8-SUM(Y124:Y140)</f>
        <v>0</v>
      </c>
      <c r="Z141" s="28"/>
      <c r="AA141" s="7">
        <f>+SUM(AA124:AA140)*(1+$D$11)^9-SUM(AA124:AA140)</f>
        <v>0</v>
      </c>
      <c r="AB141" s="28"/>
      <c r="AC141" s="7">
        <f>+SUM(AC124:AC140)*(1+$D$11)^10-SUM(AC124:AC140)</f>
        <v>0</v>
      </c>
    </row>
    <row r="142" spans="5:29" ht="15.75" thickBot="1">
      <c r="E142" s="96"/>
      <c r="F142" s="48">
        <f>+SUM(I142,K142,M142,O142,Q142,S142,U142,W142,Y142,AA142,AC142)</f>
        <v>0</v>
      </c>
      <c r="G142" s="23"/>
      <c r="H142" s="61">
        <f>+SUM(H124:H141)</f>
        <v>0</v>
      </c>
      <c r="I142" s="49">
        <f aca="true" t="shared" si="170" ref="I142">+SUM(I124:I141)</f>
        <v>0</v>
      </c>
      <c r="J142" s="61">
        <f aca="true" t="shared" si="171" ref="J142">+SUM(J124:J141)</f>
        <v>0</v>
      </c>
      <c r="K142" s="49">
        <f aca="true" t="shared" si="172" ref="K142">+SUM(K124:K141)</f>
        <v>0</v>
      </c>
      <c r="L142" s="61">
        <f aca="true" t="shared" si="173" ref="L142">+SUM(L124:L141)</f>
        <v>0</v>
      </c>
      <c r="M142" s="49">
        <f aca="true" t="shared" si="174" ref="M142">+SUM(M124:M141)</f>
        <v>0</v>
      </c>
      <c r="N142" s="61">
        <f aca="true" t="shared" si="175" ref="N142">+SUM(N124:N141)</f>
        <v>0</v>
      </c>
      <c r="O142" s="49">
        <f aca="true" t="shared" si="176" ref="O142">+SUM(O124:O141)</f>
        <v>0</v>
      </c>
      <c r="P142" s="61">
        <f aca="true" t="shared" si="177" ref="P142">+SUM(P124:P141)</f>
        <v>0</v>
      </c>
      <c r="Q142" s="49">
        <f aca="true" t="shared" si="178" ref="Q142">+SUM(Q124:Q141)</f>
        <v>0</v>
      </c>
      <c r="R142" s="61">
        <f aca="true" t="shared" si="179" ref="R142">+SUM(R124:R141)</f>
        <v>0</v>
      </c>
      <c r="S142" s="49">
        <f aca="true" t="shared" si="180" ref="S142">+SUM(S124:S141)</f>
        <v>0</v>
      </c>
      <c r="T142" s="61">
        <f aca="true" t="shared" si="181" ref="T142">+SUM(T124:T141)</f>
        <v>0</v>
      </c>
      <c r="U142" s="49">
        <f>+SUM(U124:U141)</f>
        <v>0</v>
      </c>
      <c r="V142" s="61">
        <f aca="true" t="shared" si="182" ref="V142">+SUM(V124:V141)</f>
        <v>0</v>
      </c>
      <c r="W142" s="49">
        <f aca="true" t="shared" si="183" ref="W142">+SUM(W124:W141)</f>
        <v>0</v>
      </c>
      <c r="X142" s="61">
        <f aca="true" t="shared" si="184" ref="X142">+SUM(X124:X141)</f>
        <v>0</v>
      </c>
      <c r="Y142" s="49">
        <f aca="true" t="shared" si="185" ref="Y142">+SUM(Y124:Y141)</f>
        <v>0</v>
      </c>
      <c r="Z142" s="61">
        <f aca="true" t="shared" si="186" ref="Z142">+SUM(Z124:Z141)</f>
        <v>0</v>
      </c>
      <c r="AA142" s="49">
        <f aca="true" t="shared" si="187" ref="AA142">+SUM(AA124:AA141)</f>
        <v>0</v>
      </c>
      <c r="AB142" s="61">
        <f aca="true" t="shared" si="188" ref="AB142">+SUM(AB124:AB141)</f>
        <v>0</v>
      </c>
      <c r="AC142" s="49">
        <f aca="true" t="shared" si="189" ref="AC142">+SUM(AC124:AC141)</f>
        <v>0</v>
      </c>
    </row>
    <row r="143" spans="5:29" ht="15.75" thickTop="1">
      <c r="E143" s="96"/>
      <c r="F143" s="25"/>
      <c r="G143" s="23"/>
      <c r="H143" s="28"/>
      <c r="I143" s="7"/>
      <c r="J143" s="28"/>
      <c r="K143" s="7"/>
      <c r="L143" s="28"/>
      <c r="M143" s="7"/>
      <c r="N143" s="28"/>
      <c r="O143" s="7"/>
      <c r="P143" s="28"/>
      <c r="Q143" s="7"/>
      <c r="R143" s="28"/>
      <c r="S143" s="7"/>
      <c r="T143" s="28"/>
      <c r="U143" s="7"/>
      <c r="V143" s="28"/>
      <c r="W143" s="7"/>
      <c r="X143" s="28"/>
      <c r="Y143" s="7"/>
      <c r="Z143" s="28"/>
      <c r="AA143" s="7"/>
      <c r="AB143" s="28"/>
      <c r="AC143" s="7"/>
    </row>
    <row r="144" spans="2:29" ht="15">
      <c r="B144" s="1" t="s">
        <v>63</v>
      </c>
      <c r="E144" s="96"/>
      <c r="F144" s="25"/>
      <c r="G144" s="23"/>
      <c r="H144" s="28"/>
      <c r="I144" s="7"/>
      <c r="J144" s="28"/>
      <c r="K144" s="7"/>
      <c r="L144" s="28"/>
      <c r="M144" s="7"/>
      <c r="N144" s="28"/>
      <c r="O144" s="7"/>
      <c r="P144" s="28"/>
      <c r="Q144" s="7"/>
      <c r="R144" s="28"/>
      <c r="S144" s="7"/>
      <c r="T144" s="28"/>
      <c r="U144" s="7"/>
      <c r="V144" s="28"/>
      <c r="W144" s="7"/>
      <c r="X144" s="28"/>
      <c r="Y144" s="7"/>
      <c r="Z144" s="28"/>
      <c r="AA144" s="7"/>
      <c r="AB144" s="28"/>
      <c r="AC144" s="7"/>
    </row>
    <row r="145" spans="1:29" ht="15">
      <c r="A145" t="str">
        <f>+$B$144&amp;D145&amp;"Total"</f>
        <v>PartenariatGestionnairesTotal</v>
      </c>
      <c r="C145" t="s">
        <v>45</v>
      </c>
      <c r="D145" t="s">
        <v>46</v>
      </c>
      <c r="E145" s="96"/>
      <c r="F145" s="25">
        <f aca="true" t="shared" si="190" ref="F145:F151">+SUM(I145,K145,M145,O145,Q145,S145,U145,W145,Y145,AA145,AC145)</f>
        <v>0</v>
      </c>
      <c r="G145" s="23"/>
      <c r="H145" s="28">
        <f aca="true" t="shared" si="191" ref="H145:H151">VLOOKUP($A145,salaires,9,FALSE)</f>
        <v>0</v>
      </c>
      <c r="I145" s="7">
        <f aca="true" t="shared" si="192" ref="I145:I151">VLOOKUP($A145,salaires,10,FALSE)</f>
        <v>0</v>
      </c>
      <c r="J145" s="28">
        <f aca="true" t="shared" si="193" ref="J145:J151">VLOOKUP($A145,salaires,11,FALSE)</f>
        <v>0</v>
      </c>
      <c r="K145" s="7">
        <f aca="true" t="shared" si="194" ref="K145:K151">VLOOKUP($A145,salaires,12,FALSE)</f>
        <v>0</v>
      </c>
      <c r="L145" s="28">
        <f aca="true" t="shared" si="195" ref="L145:L151">VLOOKUP($A145,salaires,13,FALSE)</f>
        <v>0</v>
      </c>
      <c r="M145" s="7">
        <f aca="true" t="shared" si="196" ref="M145:M151">VLOOKUP($A145,salaires,14,FALSE)</f>
        <v>0</v>
      </c>
      <c r="N145" s="28">
        <f aca="true" t="shared" si="197" ref="N145:N151">VLOOKUP($A145,salaires,15,FALSE)</f>
        <v>0</v>
      </c>
      <c r="O145" s="7">
        <f aca="true" t="shared" si="198" ref="O145:O151">VLOOKUP($A145,salaires,16,FALSE)</f>
        <v>0</v>
      </c>
      <c r="P145" s="28">
        <f aca="true" t="shared" si="199" ref="P145:P151">VLOOKUP($A145,salaires,17,FALSE)</f>
        <v>0</v>
      </c>
      <c r="Q145" s="7">
        <f aca="true" t="shared" si="200" ref="Q145:Q151">VLOOKUP($A145,salaires,18,FALSE)</f>
        <v>0</v>
      </c>
      <c r="R145" s="28">
        <f aca="true" t="shared" si="201" ref="R145:R151">VLOOKUP($A145,salaires,19,FALSE)</f>
        <v>0</v>
      </c>
      <c r="S145" s="7">
        <f aca="true" t="shared" si="202" ref="S145:S151">VLOOKUP($A145,salaires,20,FALSE)</f>
        <v>0</v>
      </c>
      <c r="T145" s="28">
        <f aca="true" t="shared" si="203" ref="T145:T151">VLOOKUP($A145,salaires,21,FALSE)</f>
        <v>0</v>
      </c>
      <c r="U145" s="7">
        <f aca="true" t="shared" si="204" ref="U145:U151">VLOOKUP($A145,salaires,22,FALSE)</f>
        <v>0</v>
      </c>
      <c r="V145" s="28">
        <f aca="true" t="shared" si="205" ref="V145:V151">VLOOKUP($A145,salaires,23,FALSE)</f>
        <v>0</v>
      </c>
      <c r="W145" s="7">
        <f aca="true" t="shared" si="206" ref="W145:W151">VLOOKUP($A145,salaires,24,FALSE)</f>
        <v>0</v>
      </c>
      <c r="X145" s="28">
        <f aca="true" t="shared" si="207" ref="X145:X151">VLOOKUP($A145,salaires,25,FALSE)</f>
        <v>0</v>
      </c>
      <c r="Y145" s="7">
        <f aca="true" t="shared" si="208" ref="Y145:Y151">VLOOKUP($A145,salaires,26,FALSE)</f>
        <v>0</v>
      </c>
      <c r="Z145" s="28">
        <f aca="true" t="shared" si="209" ref="Z145:Z151">VLOOKUP($A145,salaires,27,FALSE)</f>
        <v>0</v>
      </c>
      <c r="AA145" s="7">
        <f aca="true" t="shared" si="210" ref="AA145:AA151">VLOOKUP($A145,salaires,28,FALSE)</f>
        <v>0</v>
      </c>
      <c r="AB145" s="28">
        <f aca="true" t="shared" si="211" ref="AB145:AB151">VLOOKUP($A145,salaires,29,FALSE)</f>
        <v>0</v>
      </c>
      <c r="AC145" s="7">
        <f aca="true" t="shared" si="212" ref="AC145:AC151">VLOOKUP($A145,salaires,30,FALSE)</f>
        <v>0</v>
      </c>
    </row>
    <row r="146" spans="1:29" ht="15">
      <c r="A146" t="str">
        <f aca="true" t="shared" si="213" ref="A146:A158">+$B$144&amp;D146&amp;"Total"</f>
        <v>PartenariatPersonnel médicalTotal</v>
      </c>
      <c r="D146" t="s">
        <v>48</v>
      </c>
      <c r="E146" s="96"/>
      <c r="F146" s="25">
        <f t="shared" si="190"/>
        <v>0</v>
      </c>
      <c r="G146" s="23"/>
      <c r="H146" s="28">
        <f t="shared" si="191"/>
        <v>0</v>
      </c>
      <c r="I146" s="7">
        <f t="shared" si="192"/>
        <v>0</v>
      </c>
      <c r="J146" s="28">
        <f t="shared" si="193"/>
        <v>0</v>
      </c>
      <c r="K146" s="7">
        <f t="shared" si="194"/>
        <v>0</v>
      </c>
      <c r="L146" s="28">
        <f t="shared" si="195"/>
        <v>0</v>
      </c>
      <c r="M146" s="7">
        <f t="shared" si="196"/>
        <v>0</v>
      </c>
      <c r="N146" s="28">
        <f t="shared" si="197"/>
        <v>0</v>
      </c>
      <c r="O146" s="7">
        <f t="shared" si="198"/>
        <v>0</v>
      </c>
      <c r="P146" s="28">
        <f t="shared" si="199"/>
        <v>0</v>
      </c>
      <c r="Q146" s="7">
        <f t="shared" si="200"/>
        <v>0</v>
      </c>
      <c r="R146" s="28">
        <f t="shared" si="201"/>
        <v>0</v>
      </c>
      <c r="S146" s="7">
        <f t="shared" si="202"/>
        <v>0</v>
      </c>
      <c r="T146" s="28">
        <f t="shared" si="203"/>
        <v>0</v>
      </c>
      <c r="U146" s="7">
        <f t="shared" si="204"/>
        <v>0</v>
      </c>
      <c r="V146" s="28">
        <f t="shared" si="205"/>
        <v>0</v>
      </c>
      <c r="W146" s="7">
        <f t="shared" si="206"/>
        <v>0</v>
      </c>
      <c r="X146" s="28">
        <f t="shared" si="207"/>
        <v>0</v>
      </c>
      <c r="Y146" s="7">
        <f t="shared" si="208"/>
        <v>0</v>
      </c>
      <c r="Z146" s="28">
        <f t="shared" si="209"/>
        <v>0</v>
      </c>
      <c r="AA146" s="7">
        <f t="shared" si="210"/>
        <v>0</v>
      </c>
      <c r="AB146" s="28">
        <f t="shared" si="211"/>
        <v>0</v>
      </c>
      <c r="AC146" s="7">
        <f t="shared" si="212"/>
        <v>0</v>
      </c>
    </row>
    <row r="147" spans="1:29" ht="15">
      <c r="A147" t="str">
        <f t="shared" si="213"/>
        <v>PartenariatPersonnel clinique (échelon 2/3)Total</v>
      </c>
      <c r="D147" t="s">
        <v>133</v>
      </c>
      <c r="E147" s="96"/>
      <c r="F147" s="25">
        <f t="shared" si="190"/>
        <v>0</v>
      </c>
      <c r="G147" s="23"/>
      <c r="H147" s="28">
        <f t="shared" si="191"/>
        <v>0</v>
      </c>
      <c r="I147" s="7">
        <f t="shared" si="192"/>
        <v>0</v>
      </c>
      <c r="J147" s="28">
        <f t="shared" si="193"/>
        <v>0</v>
      </c>
      <c r="K147" s="7">
        <f t="shared" si="194"/>
        <v>0</v>
      </c>
      <c r="L147" s="28">
        <f t="shared" si="195"/>
        <v>0</v>
      </c>
      <c r="M147" s="7">
        <f t="shared" si="196"/>
        <v>0</v>
      </c>
      <c r="N147" s="28">
        <f t="shared" si="197"/>
        <v>0</v>
      </c>
      <c r="O147" s="7">
        <f t="shared" si="198"/>
        <v>0</v>
      </c>
      <c r="P147" s="28">
        <f t="shared" si="199"/>
        <v>0</v>
      </c>
      <c r="Q147" s="7">
        <f t="shared" si="200"/>
        <v>0</v>
      </c>
      <c r="R147" s="28">
        <f t="shared" si="201"/>
        <v>0</v>
      </c>
      <c r="S147" s="7">
        <f t="shared" si="202"/>
        <v>0</v>
      </c>
      <c r="T147" s="28">
        <f t="shared" si="203"/>
        <v>0</v>
      </c>
      <c r="U147" s="7">
        <f t="shared" si="204"/>
        <v>0</v>
      </c>
      <c r="V147" s="28">
        <f t="shared" si="205"/>
        <v>0</v>
      </c>
      <c r="W147" s="7">
        <f t="shared" si="206"/>
        <v>0</v>
      </c>
      <c r="X147" s="28">
        <f t="shared" si="207"/>
        <v>0</v>
      </c>
      <c r="Y147" s="7">
        <f t="shared" si="208"/>
        <v>0</v>
      </c>
      <c r="Z147" s="28">
        <f t="shared" si="209"/>
        <v>0</v>
      </c>
      <c r="AA147" s="7">
        <f t="shared" si="210"/>
        <v>0</v>
      </c>
      <c r="AB147" s="28">
        <f t="shared" si="211"/>
        <v>0</v>
      </c>
      <c r="AC147" s="7">
        <f t="shared" si="212"/>
        <v>0</v>
      </c>
    </row>
    <row r="148" spans="1:29" ht="15">
      <c r="A148" t="str">
        <f t="shared" si="213"/>
        <v>PartenariatPersonnel professionnelTotal</v>
      </c>
      <c r="D148" t="s">
        <v>49</v>
      </c>
      <c r="E148" s="96"/>
      <c r="F148" s="25">
        <f t="shared" si="190"/>
        <v>0</v>
      </c>
      <c r="G148" s="23"/>
      <c r="H148" s="28">
        <f t="shared" si="191"/>
        <v>0</v>
      </c>
      <c r="I148" s="7">
        <f t="shared" si="192"/>
        <v>0</v>
      </c>
      <c r="J148" s="28">
        <f t="shared" si="193"/>
        <v>0</v>
      </c>
      <c r="K148" s="7">
        <f t="shared" si="194"/>
        <v>0</v>
      </c>
      <c r="L148" s="28">
        <f t="shared" si="195"/>
        <v>0</v>
      </c>
      <c r="M148" s="7">
        <f t="shared" si="196"/>
        <v>0</v>
      </c>
      <c r="N148" s="28">
        <f t="shared" si="197"/>
        <v>0</v>
      </c>
      <c r="O148" s="7">
        <f t="shared" si="198"/>
        <v>0</v>
      </c>
      <c r="P148" s="28">
        <f t="shared" si="199"/>
        <v>0</v>
      </c>
      <c r="Q148" s="7">
        <f t="shared" si="200"/>
        <v>0</v>
      </c>
      <c r="R148" s="28">
        <f t="shared" si="201"/>
        <v>0</v>
      </c>
      <c r="S148" s="7">
        <f t="shared" si="202"/>
        <v>0</v>
      </c>
      <c r="T148" s="28">
        <f t="shared" si="203"/>
        <v>0</v>
      </c>
      <c r="U148" s="7">
        <f t="shared" si="204"/>
        <v>0</v>
      </c>
      <c r="V148" s="28">
        <f t="shared" si="205"/>
        <v>0</v>
      </c>
      <c r="W148" s="7">
        <f t="shared" si="206"/>
        <v>0</v>
      </c>
      <c r="X148" s="28">
        <f t="shared" si="207"/>
        <v>0</v>
      </c>
      <c r="Y148" s="7">
        <f t="shared" si="208"/>
        <v>0</v>
      </c>
      <c r="Z148" s="28">
        <f t="shared" si="209"/>
        <v>0</v>
      </c>
      <c r="AA148" s="7">
        <f t="shared" si="210"/>
        <v>0</v>
      </c>
      <c r="AB148" s="28">
        <f t="shared" si="211"/>
        <v>0</v>
      </c>
      <c r="AC148" s="7">
        <f t="shared" si="212"/>
        <v>0</v>
      </c>
    </row>
    <row r="149" spans="1:29" ht="15">
      <c r="A149" t="str">
        <f t="shared" si="213"/>
        <v>PartenariatPersonnel administratifTotal</v>
      </c>
      <c r="D149" t="s">
        <v>47</v>
      </c>
      <c r="E149" s="96"/>
      <c r="F149" s="25">
        <f t="shared" si="190"/>
        <v>0</v>
      </c>
      <c r="G149" s="23"/>
      <c r="H149" s="28">
        <f t="shared" si="191"/>
        <v>0</v>
      </c>
      <c r="I149" s="7">
        <f t="shared" si="192"/>
        <v>0</v>
      </c>
      <c r="J149" s="28">
        <f t="shared" si="193"/>
        <v>0</v>
      </c>
      <c r="K149" s="7">
        <f t="shared" si="194"/>
        <v>0</v>
      </c>
      <c r="L149" s="28">
        <f t="shared" si="195"/>
        <v>0</v>
      </c>
      <c r="M149" s="7">
        <f t="shared" si="196"/>
        <v>0</v>
      </c>
      <c r="N149" s="28">
        <f t="shared" si="197"/>
        <v>0</v>
      </c>
      <c r="O149" s="7">
        <f t="shared" si="198"/>
        <v>0</v>
      </c>
      <c r="P149" s="28">
        <f t="shared" si="199"/>
        <v>0</v>
      </c>
      <c r="Q149" s="7">
        <f t="shared" si="200"/>
        <v>0</v>
      </c>
      <c r="R149" s="28">
        <f t="shared" si="201"/>
        <v>0</v>
      </c>
      <c r="S149" s="7">
        <f t="shared" si="202"/>
        <v>0</v>
      </c>
      <c r="T149" s="28">
        <f t="shared" si="203"/>
        <v>0</v>
      </c>
      <c r="U149" s="7">
        <f t="shared" si="204"/>
        <v>0</v>
      </c>
      <c r="V149" s="28">
        <f t="shared" si="205"/>
        <v>0</v>
      </c>
      <c r="W149" s="7">
        <f t="shared" si="206"/>
        <v>0</v>
      </c>
      <c r="X149" s="28">
        <f t="shared" si="207"/>
        <v>0</v>
      </c>
      <c r="Y149" s="7">
        <f t="shared" si="208"/>
        <v>0</v>
      </c>
      <c r="Z149" s="28">
        <f t="shared" si="209"/>
        <v>0</v>
      </c>
      <c r="AA149" s="7">
        <f t="shared" si="210"/>
        <v>0</v>
      </c>
      <c r="AB149" s="28">
        <f t="shared" si="211"/>
        <v>0</v>
      </c>
      <c r="AC149" s="7">
        <f t="shared" si="212"/>
        <v>0</v>
      </c>
    </row>
    <row r="150" spans="1:29" ht="15">
      <c r="A150" t="str">
        <f t="shared" si="213"/>
        <v>PartenariatPersonnel de soutien (entretien, hygiène, etc)Total</v>
      </c>
      <c r="D150" t="s">
        <v>53</v>
      </c>
      <c r="E150" s="96"/>
      <c r="F150" s="25">
        <f t="shared" si="190"/>
        <v>0</v>
      </c>
      <c r="G150" s="23"/>
      <c r="H150" s="28">
        <f t="shared" si="191"/>
        <v>0</v>
      </c>
      <c r="I150" s="7">
        <f t="shared" si="192"/>
        <v>0</v>
      </c>
      <c r="J150" s="28">
        <f t="shared" si="193"/>
        <v>0</v>
      </c>
      <c r="K150" s="7">
        <f t="shared" si="194"/>
        <v>0</v>
      </c>
      <c r="L150" s="28">
        <f t="shared" si="195"/>
        <v>0</v>
      </c>
      <c r="M150" s="7">
        <f t="shared" si="196"/>
        <v>0</v>
      </c>
      <c r="N150" s="28">
        <f t="shared" si="197"/>
        <v>0</v>
      </c>
      <c r="O150" s="7">
        <f t="shared" si="198"/>
        <v>0</v>
      </c>
      <c r="P150" s="28">
        <f t="shared" si="199"/>
        <v>0</v>
      </c>
      <c r="Q150" s="7">
        <f t="shared" si="200"/>
        <v>0</v>
      </c>
      <c r="R150" s="28">
        <f t="shared" si="201"/>
        <v>0</v>
      </c>
      <c r="S150" s="7">
        <f t="shared" si="202"/>
        <v>0</v>
      </c>
      <c r="T150" s="28">
        <f t="shared" si="203"/>
        <v>0</v>
      </c>
      <c r="U150" s="7">
        <f t="shared" si="204"/>
        <v>0</v>
      </c>
      <c r="V150" s="28">
        <f t="shared" si="205"/>
        <v>0</v>
      </c>
      <c r="W150" s="7">
        <f t="shared" si="206"/>
        <v>0</v>
      </c>
      <c r="X150" s="28">
        <f t="shared" si="207"/>
        <v>0</v>
      </c>
      <c r="Y150" s="7">
        <f t="shared" si="208"/>
        <v>0</v>
      </c>
      <c r="Z150" s="28">
        <f t="shared" si="209"/>
        <v>0</v>
      </c>
      <c r="AA150" s="7">
        <f t="shared" si="210"/>
        <v>0</v>
      </c>
      <c r="AB150" s="28">
        <f t="shared" si="211"/>
        <v>0</v>
      </c>
      <c r="AC150" s="7">
        <f t="shared" si="212"/>
        <v>0</v>
      </c>
    </row>
    <row r="151" spans="1:29" ht="15">
      <c r="A151" t="str">
        <f t="shared" si="213"/>
        <v>PartenariatMain-d'œuvre indépendanteTotal</v>
      </c>
      <c r="D151" t="s">
        <v>58</v>
      </c>
      <c r="E151" s="96"/>
      <c r="F151" s="25">
        <f t="shared" si="190"/>
        <v>0</v>
      </c>
      <c r="G151" s="23"/>
      <c r="H151" s="28">
        <f t="shared" si="191"/>
        <v>0</v>
      </c>
      <c r="I151" s="7">
        <f t="shared" si="192"/>
        <v>0</v>
      </c>
      <c r="J151" s="28">
        <f t="shared" si="193"/>
        <v>0</v>
      </c>
      <c r="K151" s="7">
        <f t="shared" si="194"/>
        <v>0</v>
      </c>
      <c r="L151" s="28">
        <f t="shared" si="195"/>
        <v>0</v>
      </c>
      <c r="M151" s="7">
        <f t="shared" si="196"/>
        <v>0</v>
      </c>
      <c r="N151" s="28">
        <f t="shared" si="197"/>
        <v>0</v>
      </c>
      <c r="O151" s="7">
        <f t="shared" si="198"/>
        <v>0</v>
      </c>
      <c r="P151" s="28">
        <f t="shared" si="199"/>
        <v>0</v>
      </c>
      <c r="Q151" s="7">
        <f t="shared" si="200"/>
        <v>0</v>
      </c>
      <c r="R151" s="28">
        <f t="shared" si="201"/>
        <v>0</v>
      </c>
      <c r="S151" s="7">
        <f t="shared" si="202"/>
        <v>0</v>
      </c>
      <c r="T151" s="28">
        <f t="shared" si="203"/>
        <v>0</v>
      </c>
      <c r="U151" s="7">
        <f t="shared" si="204"/>
        <v>0</v>
      </c>
      <c r="V151" s="28">
        <f t="shared" si="205"/>
        <v>0</v>
      </c>
      <c r="W151" s="7">
        <f t="shared" si="206"/>
        <v>0</v>
      </c>
      <c r="X151" s="28">
        <f t="shared" si="207"/>
        <v>0</v>
      </c>
      <c r="Y151" s="7">
        <f t="shared" si="208"/>
        <v>0</v>
      </c>
      <c r="Z151" s="28">
        <f t="shared" si="209"/>
        <v>0</v>
      </c>
      <c r="AA151" s="7">
        <f t="shared" si="210"/>
        <v>0</v>
      </c>
      <c r="AB151" s="28">
        <f t="shared" si="211"/>
        <v>0</v>
      </c>
      <c r="AC151" s="7">
        <f t="shared" si="212"/>
        <v>0</v>
      </c>
    </row>
    <row r="152" spans="5:29" ht="15">
      <c r="E152" s="96"/>
      <c r="F152" s="25"/>
      <c r="G152" s="23"/>
      <c r="H152" s="28"/>
      <c r="I152" s="7"/>
      <c r="J152" s="28"/>
      <c r="K152" s="7"/>
      <c r="L152" s="28"/>
      <c r="M152" s="7"/>
      <c r="N152" s="28"/>
      <c r="O152" s="7"/>
      <c r="P152" s="28"/>
      <c r="Q152" s="7"/>
      <c r="R152" s="28"/>
      <c r="S152" s="7"/>
      <c r="T152" s="28"/>
      <c r="U152" s="7"/>
      <c r="V152" s="28"/>
      <c r="W152" s="7"/>
      <c r="X152" s="28"/>
      <c r="Y152" s="7"/>
      <c r="Z152" s="28"/>
      <c r="AA152" s="7"/>
      <c r="AB152" s="28"/>
      <c r="AC152" s="7"/>
    </row>
    <row r="153" spans="1:29" ht="15">
      <c r="A153" t="str">
        <f t="shared" si="213"/>
        <v>PartenariatMédicales et chirurgicalesTotal</v>
      </c>
      <c r="C153" t="s">
        <v>50</v>
      </c>
      <c r="D153" t="s">
        <v>51</v>
      </c>
      <c r="E153" s="96"/>
      <c r="F153" s="25">
        <f aca="true" t="shared" si="214" ref="F153:F157">+SUM(I153,K153,M153,O153,Q153,S153,U153,W153,Y153,AA153,AC153)</f>
        <v>0</v>
      </c>
      <c r="G153" s="23"/>
      <c r="H153" s="28"/>
      <c r="I153" s="7">
        <f>VLOOKUP($A153,fournitures,7,FALSE)</f>
        <v>0</v>
      </c>
      <c r="J153" s="28"/>
      <c r="K153" s="7">
        <f>VLOOKUP($A153,fournitures,8,FALSE)</f>
        <v>0</v>
      </c>
      <c r="L153" s="28"/>
      <c r="M153" s="7">
        <f>VLOOKUP($A153,fournitures,9,FALSE)</f>
        <v>0</v>
      </c>
      <c r="N153" s="28"/>
      <c r="O153" s="7">
        <f>VLOOKUP($A153,fournitures,10,FALSE)</f>
        <v>0</v>
      </c>
      <c r="P153" s="28"/>
      <c r="Q153" s="7">
        <f>VLOOKUP($A153,fournitures,11,FALSE)</f>
        <v>0</v>
      </c>
      <c r="R153" s="28"/>
      <c r="S153" s="7">
        <f>VLOOKUP($A153,fournitures,12,FALSE)</f>
        <v>0</v>
      </c>
      <c r="T153" s="28"/>
      <c r="U153" s="7">
        <f>VLOOKUP($A153,fournitures,13,FALSE)</f>
        <v>0</v>
      </c>
      <c r="V153" s="28"/>
      <c r="W153" s="7">
        <f>VLOOKUP($A153,fournitures,14,FALSE)</f>
        <v>0</v>
      </c>
      <c r="X153" s="28"/>
      <c r="Y153" s="7">
        <f>VLOOKUP($A153,fournitures,15,FALSE)</f>
        <v>0</v>
      </c>
      <c r="Z153" s="28"/>
      <c r="AA153" s="7">
        <f>VLOOKUP($A153,fournitures,16,FALSE)</f>
        <v>0</v>
      </c>
      <c r="AB153" s="28"/>
      <c r="AC153" s="7">
        <f>VLOOKUP($A153,fournitures,17,FALSE)</f>
        <v>0</v>
      </c>
    </row>
    <row r="154" spans="1:29" ht="15">
      <c r="A154" t="str">
        <f t="shared" si="213"/>
        <v>PartenariatAdministrativesTotal</v>
      </c>
      <c r="D154" t="s">
        <v>52</v>
      </c>
      <c r="E154" s="96"/>
      <c r="F154" s="25">
        <f t="shared" si="214"/>
        <v>0</v>
      </c>
      <c r="G154" s="23"/>
      <c r="H154" s="28"/>
      <c r="I154" s="7">
        <f>VLOOKUP($A154,fournitures,7,FALSE)</f>
        <v>0</v>
      </c>
      <c r="J154" s="28"/>
      <c r="K154" s="7">
        <f>VLOOKUP($A154,fournitures,8,FALSE)</f>
        <v>0</v>
      </c>
      <c r="L154" s="28"/>
      <c r="M154" s="7">
        <f>VLOOKUP($A154,fournitures,9,FALSE)</f>
        <v>0</v>
      </c>
      <c r="N154" s="28"/>
      <c r="O154" s="7">
        <f>VLOOKUP($A154,fournitures,10,FALSE)</f>
        <v>0</v>
      </c>
      <c r="P154" s="28"/>
      <c r="Q154" s="7">
        <f>VLOOKUP($A154,fournitures,11,FALSE)</f>
        <v>0</v>
      </c>
      <c r="R154" s="28"/>
      <c r="S154" s="7">
        <f>VLOOKUP($A154,fournitures,12,FALSE)</f>
        <v>0</v>
      </c>
      <c r="T154" s="28"/>
      <c r="U154" s="7">
        <f>VLOOKUP($A154,fournitures,13,FALSE)</f>
        <v>0</v>
      </c>
      <c r="V154" s="28"/>
      <c r="W154" s="7">
        <f>VLOOKUP($A154,fournitures,14,FALSE)</f>
        <v>0</v>
      </c>
      <c r="X154" s="28"/>
      <c r="Y154" s="7">
        <f>VLOOKUP($A154,fournitures,15,FALSE)</f>
        <v>0</v>
      </c>
      <c r="Z154" s="28"/>
      <c r="AA154" s="7">
        <f>VLOOKUP($A154,fournitures,16,FALSE)</f>
        <v>0</v>
      </c>
      <c r="AB154" s="28"/>
      <c r="AC154" s="7">
        <f>VLOOKUP($A154,fournitures,17,FALSE)</f>
        <v>0</v>
      </c>
    </row>
    <row r="155" spans="1:29" ht="15">
      <c r="A155" t="str">
        <f t="shared" si="213"/>
        <v>PartenariatSoutien (entretien, hygiène, énergie, etc.)Total</v>
      </c>
      <c r="D155" t="s">
        <v>56</v>
      </c>
      <c r="E155" s="96"/>
      <c r="F155" s="25">
        <f t="shared" si="214"/>
        <v>0</v>
      </c>
      <c r="G155" s="23"/>
      <c r="H155" s="28"/>
      <c r="I155" s="7">
        <f>VLOOKUP($A155,fournitures,7,FALSE)</f>
        <v>0</v>
      </c>
      <c r="J155" s="28"/>
      <c r="K155" s="7">
        <f>VLOOKUP($A155,fournitures,8,FALSE)</f>
        <v>0</v>
      </c>
      <c r="L155" s="28"/>
      <c r="M155" s="7">
        <f>VLOOKUP($A155,fournitures,9,FALSE)</f>
        <v>0</v>
      </c>
      <c r="N155" s="28"/>
      <c r="O155" s="7">
        <f>VLOOKUP($A155,fournitures,10,FALSE)</f>
        <v>0</v>
      </c>
      <c r="P155" s="28"/>
      <c r="Q155" s="7">
        <f>VLOOKUP($A155,fournitures,11,FALSE)</f>
        <v>0</v>
      </c>
      <c r="R155" s="28"/>
      <c r="S155" s="7">
        <f>VLOOKUP($A155,fournitures,12,FALSE)</f>
        <v>0</v>
      </c>
      <c r="T155" s="28"/>
      <c r="U155" s="7">
        <f>VLOOKUP($A155,fournitures,13,FALSE)</f>
        <v>0</v>
      </c>
      <c r="V155" s="28"/>
      <c r="W155" s="7">
        <f>VLOOKUP($A155,fournitures,14,FALSE)</f>
        <v>0</v>
      </c>
      <c r="X155" s="28"/>
      <c r="Y155" s="7">
        <f>VLOOKUP($A155,fournitures,15,FALSE)</f>
        <v>0</v>
      </c>
      <c r="Z155" s="28"/>
      <c r="AA155" s="7">
        <f>VLOOKUP($A155,fournitures,16,FALSE)</f>
        <v>0</v>
      </c>
      <c r="AB155" s="28"/>
      <c r="AC155" s="7">
        <f>VLOOKUP($A155,fournitures,17,FALSE)</f>
        <v>0</v>
      </c>
    </row>
    <row r="156" spans="5:29" ht="15">
      <c r="E156" s="96"/>
      <c r="F156" s="25"/>
      <c r="G156" s="23"/>
      <c r="H156" s="28"/>
      <c r="I156" s="7"/>
      <c r="J156" s="28"/>
      <c r="K156" s="7"/>
      <c r="L156" s="28"/>
      <c r="M156" s="7"/>
      <c r="N156" s="28"/>
      <c r="O156" s="7"/>
      <c r="P156" s="28"/>
      <c r="Q156" s="7"/>
      <c r="R156" s="28"/>
      <c r="S156" s="7"/>
      <c r="T156" s="28"/>
      <c r="U156" s="7"/>
      <c r="V156" s="28"/>
      <c r="W156" s="7"/>
      <c r="X156" s="28"/>
      <c r="Y156" s="7"/>
      <c r="Z156" s="28"/>
      <c r="AA156" s="7"/>
      <c r="AB156" s="28"/>
      <c r="AC156" s="7"/>
    </row>
    <row r="157" spans="1:29" ht="15">
      <c r="A157" t="str">
        <f t="shared" si="213"/>
        <v>PartenariatEntretien et maintenanceTotal</v>
      </c>
      <c r="C157" t="s">
        <v>54</v>
      </c>
      <c r="D157" t="s">
        <v>55</v>
      </c>
      <c r="E157" s="96"/>
      <c r="F157" s="25">
        <f t="shared" si="214"/>
        <v>0</v>
      </c>
      <c r="G157" s="23"/>
      <c r="H157" s="28"/>
      <c r="I157" s="7">
        <f>VLOOKUP($A157,fournitures,7,FALSE)</f>
        <v>0</v>
      </c>
      <c r="J157" s="28"/>
      <c r="K157" s="7">
        <f>VLOOKUP($A157,fournitures,8,FALSE)</f>
        <v>0</v>
      </c>
      <c r="L157" s="28"/>
      <c r="M157" s="7">
        <f>VLOOKUP($A157,fournitures,9,FALSE)</f>
        <v>0</v>
      </c>
      <c r="N157" s="28"/>
      <c r="O157" s="7">
        <f>VLOOKUP($A157,fournitures,10,FALSE)</f>
        <v>0</v>
      </c>
      <c r="P157" s="28"/>
      <c r="Q157" s="7">
        <f>VLOOKUP($A157,fournitures,11,FALSE)</f>
        <v>0</v>
      </c>
      <c r="R157" s="28"/>
      <c r="S157" s="7">
        <f>VLOOKUP($A157,fournitures,12,FALSE)</f>
        <v>0</v>
      </c>
      <c r="T157" s="28"/>
      <c r="U157" s="7">
        <f>VLOOKUP($A157,fournitures,13,FALSE)</f>
        <v>0</v>
      </c>
      <c r="V157" s="28"/>
      <c r="W157" s="7">
        <f>VLOOKUP($A157,fournitures,14,FALSE)</f>
        <v>0</v>
      </c>
      <c r="X157" s="28"/>
      <c r="Y157" s="7">
        <f>VLOOKUP($A157,fournitures,15,FALSE)</f>
        <v>0</v>
      </c>
      <c r="Z157" s="28"/>
      <c r="AA157" s="7">
        <f>VLOOKUP($A157,fournitures,16,FALSE)</f>
        <v>0</v>
      </c>
      <c r="AB157" s="28"/>
      <c r="AC157" s="7">
        <f>VLOOKUP($A157,fournitures,17,FALSE)</f>
        <v>0</v>
      </c>
    </row>
    <row r="158" spans="1:29" ht="15">
      <c r="A158" t="str">
        <f t="shared" si="213"/>
        <v>PartenariatServices achetésTotal</v>
      </c>
      <c r="D158" t="s">
        <v>57</v>
      </c>
      <c r="E158" s="96"/>
      <c r="F158" s="25">
        <f>+SUM(I158,K158,M158,O158,Q158,S158,U158,W158,Y158,AA158,AC158)</f>
        <v>0</v>
      </c>
      <c r="G158" s="23"/>
      <c r="H158" s="28"/>
      <c r="I158" s="7">
        <f>VLOOKUP($A158,fournitures,7,FALSE)</f>
        <v>0</v>
      </c>
      <c r="J158" s="28"/>
      <c r="K158" s="7">
        <f>VLOOKUP($A158,fournitures,8,FALSE)</f>
        <v>0</v>
      </c>
      <c r="L158" s="28"/>
      <c r="M158" s="7">
        <f>VLOOKUP($A158,fournitures,9,FALSE)</f>
        <v>0</v>
      </c>
      <c r="N158" s="28"/>
      <c r="O158" s="7">
        <f>VLOOKUP($A158,fournitures,10,FALSE)</f>
        <v>0</v>
      </c>
      <c r="P158" s="28"/>
      <c r="Q158" s="7">
        <f>VLOOKUP($A158,fournitures,11,FALSE)</f>
        <v>0</v>
      </c>
      <c r="R158" s="28"/>
      <c r="S158" s="7">
        <f>VLOOKUP($A158,fournitures,12,FALSE)</f>
        <v>0</v>
      </c>
      <c r="T158" s="28"/>
      <c r="U158" s="7">
        <f>VLOOKUP($A158,fournitures,13,FALSE)</f>
        <v>0</v>
      </c>
      <c r="V158" s="28"/>
      <c r="W158" s="7">
        <f>VLOOKUP($A158,fournitures,14,FALSE)</f>
        <v>0</v>
      </c>
      <c r="X158" s="28"/>
      <c r="Y158" s="7">
        <f>VLOOKUP($A158,fournitures,15,FALSE)</f>
        <v>0</v>
      </c>
      <c r="Z158" s="28"/>
      <c r="AA158" s="7">
        <f>VLOOKUP($A158,fournitures,16,FALSE)</f>
        <v>0</v>
      </c>
      <c r="AB158" s="28"/>
      <c r="AC158" s="7">
        <f>VLOOKUP($A158,fournitures,17,FALSE)</f>
        <v>0</v>
      </c>
    </row>
    <row r="159" spans="2:29" ht="15">
      <c r="B159" t="s">
        <v>189</v>
      </c>
      <c r="D159" s="93">
        <v>0.056</v>
      </c>
      <c r="E159" s="96"/>
      <c r="F159" s="25">
        <f>+SUM(I159,K159,M159,O159,Q159,S159,U159,W159,Y159,AA159,AC159)</f>
        <v>0</v>
      </c>
      <c r="G159" s="23"/>
      <c r="H159" s="28"/>
      <c r="I159" s="7">
        <f>+SUM(I153:I158)*$D159</f>
        <v>0</v>
      </c>
      <c r="J159" s="28"/>
      <c r="K159" s="7">
        <f>+SUM(K153:K158)*$D159</f>
        <v>0</v>
      </c>
      <c r="L159" s="28"/>
      <c r="M159" s="7">
        <f>+SUM(M153:M158)*$D159</f>
        <v>0</v>
      </c>
      <c r="N159" s="28"/>
      <c r="O159" s="7">
        <f>+SUM(O153:O158)*$D159</f>
        <v>0</v>
      </c>
      <c r="P159" s="28"/>
      <c r="Q159" s="7">
        <f>+SUM(Q153:Q158)*$D159</f>
        <v>0</v>
      </c>
      <c r="R159" s="28"/>
      <c r="S159" s="7">
        <f>+SUM(S153:S158)*$D159</f>
        <v>0</v>
      </c>
      <c r="T159" s="28"/>
      <c r="U159" s="7">
        <f>+SUM(U153:U158)*$D159</f>
        <v>0</v>
      </c>
      <c r="V159" s="28"/>
      <c r="W159" s="7">
        <f>+SUM(W153:W158)*$D159</f>
        <v>0</v>
      </c>
      <c r="X159" s="28"/>
      <c r="Y159" s="7">
        <f>+SUM(Y153:Y158)*$D159</f>
        <v>0</v>
      </c>
      <c r="Z159" s="28"/>
      <c r="AA159" s="7">
        <f>+SUM(AA153:AA158)*$D159</f>
        <v>0</v>
      </c>
      <c r="AB159" s="28"/>
      <c r="AC159" s="7">
        <f>+SUM(AC153:AC158)*$D159</f>
        <v>0</v>
      </c>
    </row>
    <row r="160" spans="5:29" ht="15">
      <c r="E160" s="96"/>
      <c r="F160" s="25"/>
      <c r="G160" s="23"/>
      <c r="H160" s="28"/>
      <c r="I160" s="7"/>
      <c r="J160" s="28"/>
      <c r="K160" s="7"/>
      <c r="L160" s="28"/>
      <c r="M160" s="7"/>
      <c r="N160" s="28"/>
      <c r="O160" s="7"/>
      <c r="P160" s="28"/>
      <c r="Q160" s="7"/>
      <c r="R160" s="28"/>
      <c r="S160" s="7"/>
      <c r="T160" s="28"/>
      <c r="U160" s="7"/>
      <c r="V160" s="28"/>
      <c r="W160" s="7"/>
      <c r="X160" s="28"/>
      <c r="Y160" s="7"/>
      <c r="Z160" s="28"/>
      <c r="AA160" s="7"/>
      <c r="AB160" s="28"/>
      <c r="AC160" s="7"/>
    </row>
    <row r="161" spans="2:29" ht="15">
      <c r="B161" t="s">
        <v>59</v>
      </c>
      <c r="D161" s="99">
        <v>0.1</v>
      </c>
      <c r="E161" s="96"/>
      <c r="F161" s="25">
        <f>+SUM(F145:F158)*D161</f>
        <v>0</v>
      </c>
      <c r="G161" s="23"/>
      <c r="H161" s="28"/>
      <c r="I161" s="7">
        <f>+SUM(I145:I158)*$D$161</f>
        <v>0</v>
      </c>
      <c r="J161" s="28"/>
      <c r="K161" s="7">
        <f aca="true" t="shared" si="215" ref="K161">+SUM(K145:K158)*$D$161</f>
        <v>0</v>
      </c>
      <c r="L161" s="28"/>
      <c r="M161" s="7">
        <f aca="true" t="shared" si="216" ref="M161">+SUM(M145:M158)*$D$161</f>
        <v>0</v>
      </c>
      <c r="N161" s="28"/>
      <c r="O161" s="7">
        <f aca="true" t="shared" si="217" ref="O161">+SUM(O145:O158)*$D$161</f>
        <v>0</v>
      </c>
      <c r="P161" s="28"/>
      <c r="Q161" s="7">
        <f aca="true" t="shared" si="218" ref="Q161">+SUM(Q145:Q158)*$D$161</f>
        <v>0</v>
      </c>
      <c r="R161" s="28"/>
      <c r="S161" s="7">
        <f aca="true" t="shared" si="219" ref="S161">+SUM(S145:S158)*$D$161</f>
        <v>0</v>
      </c>
      <c r="T161" s="28"/>
      <c r="U161" s="7">
        <f aca="true" t="shared" si="220" ref="U161">+SUM(U145:U158)*$D$161</f>
        <v>0</v>
      </c>
      <c r="V161" s="28"/>
      <c r="W161" s="7">
        <f aca="true" t="shared" si="221" ref="W161">+SUM(W145:W158)*$D$161</f>
        <v>0</v>
      </c>
      <c r="X161" s="28"/>
      <c r="Y161" s="7">
        <f aca="true" t="shared" si="222" ref="Y161">+SUM(Y145:Y158)*$D$161</f>
        <v>0</v>
      </c>
      <c r="Z161" s="28"/>
      <c r="AA161" s="7">
        <f aca="true" t="shared" si="223" ref="AA161">+SUM(AA145:AA158)*$D$161</f>
        <v>0</v>
      </c>
      <c r="AB161" s="28"/>
      <c r="AC161" s="7">
        <f aca="true" t="shared" si="224" ref="AC161">+SUM(AC145:AC158)*$D$161</f>
        <v>0</v>
      </c>
    </row>
    <row r="162" spans="2:29" ht="15">
      <c r="B162" t="s">
        <v>91</v>
      </c>
      <c r="E162" s="96"/>
      <c r="F162" s="25">
        <f>+SUM(I162,K162,M162,O162,Q162,S162,U162,W162,Y162,AA162,AC162)</f>
        <v>0</v>
      </c>
      <c r="G162" s="23"/>
      <c r="H162" s="28"/>
      <c r="I162" s="82"/>
      <c r="J162" s="28"/>
      <c r="K162" s="7">
        <f>+SUM(K145:K161)*$D$11</f>
        <v>0</v>
      </c>
      <c r="L162" s="28"/>
      <c r="M162" s="7">
        <f>+SUM(M145:M161)*(1+$D$11)^2-SUM(M145:M161)</f>
        <v>0</v>
      </c>
      <c r="N162" s="28"/>
      <c r="O162" s="7">
        <f>+SUM(O145:O161)*(1+$D$11)^3-SUM(O145:O161)</f>
        <v>0</v>
      </c>
      <c r="P162" s="28"/>
      <c r="Q162" s="7">
        <f>+SUM(Q145:Q161)*(1+$D$11)^4-SUM(Q145:Q161)</f>
        <v>0</v>
      </c>
      <c r="R162" s="28"/>
      <c r="S162" s="7">
        <f>+SUM(S145:S161)*(1+$D$11)^5-SUM(S145:S161)</f>
        <v>0</v>
      </c>
      <c r="T162" s="28"/>
      <c r="U162" s="7">
        <f>+SUM(U145:U161)*(1+$D$11)^6-SUM(U145:U161)</f>
        <v>0</v>
      </c>
      <c r="V162" s="28"/>
      <c r="W162" s="7">
        <f>+SUM(W145:W161)*(1+$D$11)^7-SUM(W145:W161)</f>
        <v>0</v>
      </c>
      <c r="X162" s="28"/>
      <c r="Y162" s="7">
        <f>+SUM(Y145:Y161)*(1+$D$11)^8-SUM(Y145:Y161)</f>
        <v>0</v>
      </c>
      <c r="Z162" s="28"/>
      <c r="AA162" s="7">
        <f>+SUM(AA145:AA161)*(1+$D$11)^9-SUM(AA145:AA161)</f>
        <v>0</v>
      </c>
      <c r="AB162" s="28"/>
      <c r="AC162" s="7">
        <f>+SUM(AC145:AC161)*(1+$D$11)^10-SUM(AC145:AC161)</f>
        <v>0</v>
      </c>
    </row>
    <row r="163" spans="5:29" ht="15.75" thickBot="1">
      <c r="E163" s="96"/>
      <c r="F163" s="48">
        <f>+SUM(I163,K163,M163,O163,Q163,S163,U163,W163,Y163,AA163,AC163)</f>
        <v>0</v>
      </c>
      <c r="G163" s="23"/>
      <c r="H163" s="61">
        <f>+SUM(H145:H162)</f>
        <v>0</v>
      </c>
      <c r="I163" s="49">
        <f aca="true" t="shared" si="225" ref="I163">+SUM(I145:I162)</f>
        <v>0</v>
      </c>
      <c r="J163" s="61">
        <f aca="true" t="shared" si="226" ref="J163">+SUM(J145:J162)</f>
        <v>0</v>
      </c>
      <c r="K163" s="49">
        <f aca="true" t="shared" si="227" ref="K163">+SUM(K145:K162)</f>
        <v>0</v>
      </c>
      <c r="L163" s="61">
        <f aca="true" t="shared" si="228" ref="L163">+SUM(L145:L162)</f>
        <v>0</v>
      </c>
      <c r="M163" s="49">
        <f aca="true" t="shared" si="229" ref="M163">+SUM(M145:M162)</f>
        <v>0</v>
      </c>
      <c r="N163" s="61">
        <f aca="true" t="shared" si="230" ref="N163">+SUM(N145:N162)</f>
        <v>0</v>
      </c>
      <c r="O163" s="49">
        <f aca="true" t="shared" si="231" ref="O163">+SUM(O145:O162)</f>
        <v>0</v>
      </c>
      <c r="P163" s="61">
        <f aca="true" t="shared" si="232" ref="P163">+SUM(P145:P162)</f>
        <v>0</v>
      </c>
      <c r="Q163" s="49">
        <f aca="true" t="shared" si="233" ref="Q163">+SUM(Q145:Q162)</f>
        <v>0</v>
      </c>
      <c r="R163" s="61">
        <f aca="true" t="shared" si="234" ref="R163">+SUM(R145:R162)</f>
        <v>0</v>
      </c>
      <c r="S163" s="49">
        <f aca="true" t="shared" si="235" ref="S163">+SUM(S145:S162)</f>
        <v>0</v>
      </c>
      <c r="T163" s="61">
        <f aca="true" t="shared" si="236" ref="T163">+SUM(T145:T162)</f>
        <v>0</v>
      </c>
      <c r="U163" s="49">
        <f>+SUM(U145:U162)</f>
        <v>0</v>
      </c>
      <c r="V163" s="61">
        <f aca="true" t="shared" si="237" ref="V163">+SUM(V145:V162)</f>
        <v>0</v>
      </c>
      <c r="W163" s="49">
        <f aca="true" t="shared" si="238" ref="W163">+SUM(W145:W162)</f>
        <v>0</v>
      </c>
      <c r="X163" s="61">
        <f aca="true" t="shared" si="239" ref="X163">+SUM(X145:X162)</f>
        <v>0</v>
      </c>
      <c r="Y163" s="49">
        <f aca="true" t="shared" si="240" ref="Y163">+SUM(Y145:Y162)</f>
        <v>0</v>
      </c>
      <c r="Z163" s="61">
        <f aca="true" t="shared" si="241" ref="Z163">+SUM(Z145:Z162)</f>
        <v>0</v>
      </c>
      <c r="AA163" s="49">
        <f aca="true" t="shared" si="242" ref="AA163">+SUM(AA145:AA162)</f>
        <v>0</v>
      </c>
      <c r="AB163" s="61">
        <f aca="true" t="shared" si="243" ref="AB163">+SUM(AB145:AB162)</f>
        <v>0</v>
      </c>
      <c r="AC163" s="49">
        <f aca="true" t="shared" si="244" ref="AC163">+SUM(AC145:AC162)</f>
        <v>0</v>
      </c>
    </row>
    <row r="164" spans="5:29" ht="15.75" thickTop="1">
      <c r="E164" s="96"/>
      <c r="F164" s="25"/>
      <c r="G164" s="23"/>
      <c r="H164" s="28"/>
      <c r="I164" s="7"/>
      <c r="J164" s="28"/>
      <c r="K164" s="7"/>
      <c r="L164" s="28"/>
      <c r="M164" s="7"/>
      <c r="N164" s="28"/>
      <c r="O164" s="7"/>
      <c r="P164" s="28"/>
      <c r="Q164" s="7"/>
      <c r="R164" s="28"/>
      <c r="S164" s="7"/>
      <c r="T164" s="28"/>
      <c r="U164" s="7"/>
      <c r="V164" s="28"/>
      <c r="W164" s="7"/>
      <c r="X164" s="28"/>
      <c r="Y164" s="7"/>
      <c r="Z164" s="28"/>
      <c r="AA164" s="7"/>
      <c r="AB164" s="28"/>
      <c r="AC164" s="7"/>
    </row>
    <row r="165" spans="5:29" ht="15">
      <c r="E165" s="96"/>
      <c r="F165" s="25"/>
      <c r="G165" s="23"/>
      <c r="H165" s="28"/>
      <c r="I165" s="7"/>
      <c r="J165" s="28"/>
      <c r="K165" s="7"/>
      <c r="L165" s="28"/>
      <c r="M165" s="7"/>
      <c r="N165" s="28"/>
      <c r="O165" s="7"/>
      <c r="P165" s="28"/>
      <c r="Q165" s="7"/>
      <c r="R165" s="28"/>
      <c r="S165" s="7"/>
      <c r="T165" s="28"/>
      <c r="U165" s="7"/>
      <c r="V165" s="28"/>
      <c r="W165" s="7"/>
      <c r="X165" s="28"/>
      <c r="Y165" s="7"/>
      <c r="Z165" s="28"/>
      <c r="AA165" s="7"/>
      <c r="AB165" s="28"/>
      <c r="AC165" s="7"/>
    </row>
    <row r="166" spans="2:29" ht="15">
      <c r="B166" s="1" t="s">
        <v>72</v>
      </c>
      <c r="E166" s="96"/>
      <c r="F166" s="25"/>
      <c r="G166" s="23"/>
      <c r="H166" s="28"/>
      <c r="I166" s="7"/>
      <c r="J166" s="28"/>
      <c r="K166" s="7"/>
      <c r="L166" s="28"/>
      <c r="M166" s="7"/>
      <c r="N166" s="28"/>
      <c r="O166" s="7"/>
      <c r="P166" s="28"/>
      <c r="Q166" s="7"/>
      <c r="R166" s="28"/>
      <c r="S166" s="7"/>
      <c r="T166" s="28"/>
      <c r="U166" s="7"/>
      <c r="V166" s="28"/>
      <c r="W166" s="7"/>
      <c r="X166" s="28"/>
      <c r="Y166" s="7"/>
      <c r="Z166" s="28"/>
      <c r="AA166" s="7"/>
      <c r="AB166" s="28"/>
      <c r="AC166" s="7"/>
    </row>
    <row r="167" spans="4:29" ht="15">
      <c r="D167" s="87" t="s">
        <v>73</v>
      </c>
      <c r="E167" s="96"/>
      <c r="F167" s="25">
        <f>+SUM(I167,K167,M167,O167,Q167,S167,U167,W167,Y167,AA167,AC167)</f>
        <v>0</v>
      </c>
      <c r="G167" s="23"/>
      <c r="H167" s="97"/>
      <c r="I167" s="98"/>
      <c r="J167" s="97"/>
      <c r="K167" s="98"/>
      <c r="L167" s="97"/>
      <c r="M167" s="98"/>
      <c r="N167" s="97"/>
      <c r="O167" s="98"/>
      <c r="P167" s="97"/>
      <c r="Q167" s="98"/>
      <c r="R167" s="97"/>
      <c r="S167" s="98"/>
      <c r="T167" s="97"/>
      <c r="U167" s="98"/>
      <c r="V167" s="97"/>
      <c r="W167" s="98"/>
      <c r="X167" s="97"/>
      <c r="Y167" s="98"/>
      <c r="Z167" s="97"/>
      <c r="AA167" s="98"/>
      <c r="AB167" s="97"/>
      <c r="AC167" s="98"/>
    </row>
    <row r="168" spans="4:29" ht="15">
      <c r="D168" s="87" t="s">
        <v>74</v>
      </c>
      <c r="E168" s="96"/>
      <c r="F168" s="25">
        <f aca="true" t="shared" si="245" ref="F168:F169">+SUM(I168,K168,M168,O168,Q168,S168,U168,W168,Y168,AA168,AC168)</f>
        <v>0</v>
      </c>
      <c r="G168" s="23"/>
      <c r="H168" s="97"/>
      <c r="I168" s="98"/>
      <c r="J168" s="97"/>
      <c r="K168" s="98"/>
      <c r="L168" s="97"/>
      <c r="M168" s="98"/>
      <c r="N168" s="97"/>
      <c r="O168" s="98"/>
      <c r="P168" s="97"/>
      <c r="Q168" s="98"/>
      <c r="R168" s="97"/>
      <c r="S168" s="98"/>
      <c r="T168" s="97"/>
      <c r="U168" s="98"/>
      <c r="V168" s="97"/>
      <c r="W168" s="98"/>
      <c r="X168" s="97"/>
      <c r="Y168" s="98"/>
      <c r="Z168" s="97"/>
      <c r="AA168" s="98"/>
      <c r="AB168" s="97"/>
      <c r="AC168" s="98"/>
    </row>
    <row r="169" spans="4:29" ht="15">
      <c r="D169" s="87" t="s">
        <v>75</v>
      </c>
      <c r="E169" s="96"/>
      <c r="F169" s="25">
        <f t="shared" si="245"/>
        <v>0</v>
      </c>
      <c r="G169" s="23"/>
      <c r="H169" s="97"/>
      <c r="I169" s="98"/>
      <c r="J169" s="97"/>
      <c r="K169" s="98"/>
      <c r="L169" s="97"/>
      <c r="M169" s="98"/>
      <c r="N169" s="97"/>
      <c r="O169" s="98"/>
      <c r="P169" s="97"/>
      <c r="Q169" s="98"/>
      <c r="R169" s="97"/>
      <c r="S169" s="98"/>
      <c r="T169" s="97"/>
      <c r="U169" s="98"/>
      <c r="V169" s="97"/>
      <c r="W169" s="98"/>
      <c r="X169" s="97"/>
      <c r="Y169" s="98"/>
      <c r="Z169" s="97"/>
      <c r="AA169" s="98"/>
      <c r="AB169" s="97"/>
      <c r="AC169" s="98"/>
    </row>
    <row r="170" spans="5:29" ht="15.75" thickBot="1">
      <c r="E170" s="96"/>
      <c r="F170" s="48">
        <f>+SUM(F167:F169)</f>
        <v>0</v>
      </c>
      <c r="G170" s="23"/>
      <c r="H170" s="61">
        <f aca="true" t="shared" si="246" ref="H170:AC170">+SUM(H167:H169)</f>
        <v>0</v>
      </c>
      <c r="I170" s="49">
        <f t="shared" si="246"/>
        <v>0</v>
      </c>
      <c r="J170" s="61">
        <f t="shared" si="246"/>
        <v>0</v>
      </c>
      <c r="K170" s="49">
        <f t="shared" si="246"/>
        <v>0</v>
      </c>
      <c r="L170" s="61">
        <f t="shared" si="246"/>
        <v>0</v>
      </c>
      <c r="M170" s="49">
        <f t="shared" si="246"/>
        <v>0</v>
      </c>
      <c r="N170" s="61">
        <f t="shared" si="246"/>
        <v>0</v>
      </c>
      <c r="O170" s="49">
        <f t="shared" si="246"/>
        <v>0</v>
      </c>
      <c r="P170" s="61">
        <f t="shared" si="246"/>
        <v>0</v>
      </c>
      <c r="Q170" s="49">
        <f t="shared" si="246"/>
        <v>0</v>
      </c>
      <c r="R170" s="61">
        <f t="shared" si="246"/>
        <v>0</v>
      </c>
      <c r="S170" s="49">
        <f t="shared" si="246"/>
        <v>0</v>
      </c>
      <c r="T170" s="61">
        <f t="shared" si="246"/>
        <v>0</v>
      </c>
      <c r="U170" s="49">
        <f t="shared" si="246"/>
        <v>0</v>
      </c>
      <c r="V170" s="61">
        <f t="shared" si="246"/>
        <v>0</v>
      </c>
      <c r="W170" s="49">
        <f t="shared" si="246"/>
        <v>0</v>
      </c>
      <c r="X170" s="61">
        <f t="shared" si="246"/>
        <v>0</v>
      </c>
      <c r="Y170" s="49">
        <f t="shared" si="246"/>
        <v>0</v>
      </c>
      <c r="Z170" s="61">
        <f t="shared" si="246"/>
        <v>0</v>
      </c>
      <c r="AA170" s="49">
        <f t="shared" si="246"/>
        <v>0</v>
      </c>
      <c r="AB170" s="61">
        <f t="shared" si="246"/>
        <v>0</v>
      </c>
      <c r="AC170" s="49">
        <f t="shared" si="246"/>
        <v>0</v>
      </c>
    </row>
    <row r="171" spans="5:29" ht="15.75" thickTop="1">
      <c r="E171" s="96"/>
      <c r="F171" s="25"/>
      <c r="G171" s="23"/>
      <c r="H171" s="28"/>
      <c r="I171" s="7"/>
      <c r="J171" s="28"/>
      <c r="K171" s="7"/>
      <c r="L171" s="28"/>
      <c r="M171" s="7"/>
      <c r="N171" s="28"/>
      <c r="O171" s="7"/>
      <c r="P171" s="28"/>
      <c r="Q171" s="7"/>
      <c r="R171" s="28"/>
      <c r="S171" s="7"/>
      <c r="T171" s="28"/>
      <c r="U171" s="7"/>
      <c r="V171" s="28"/>
      <c r="W171" s="7"/>
      <c r="X171" s="28"/>
      <c r="Y171" s="7"/>
      <c r="Z171" s="28"/>
      <c r="AA171" s="7"/>
      <c r="AB171" s="28"/>
      <c r="AC171" s="7"/>
    </row>
    <row r="172" spans="5:29" ht="15">
      <c r="E172" s="96"/>
      <c r="F172" s="25"/>
      <c r="G172" s="23"/>
      <c r="H172" s="28"/>
      <c r="I172" s="7"/>
      <c r="J172" s="28"/>
      <c r="K172" s="7"/>
      <c r="L172" s="28"/>
      <c r="M172" s="7"/>
      <c r="N172" s="28"/>
      <c r="O172" s="7"/>
      <c r="P172" s="28"/>
      <c r="Q172" s="7"/>
      <c r="R172" s="28"/>
      <c r="S172" s="7"/>
      <c r="T172" s="28"/>
      <c r="U172" s="7"/>
      <c r="V172" s="28"/>
      <c r="W172" s="7"/>
      <c r="X172" s="28"/>
      <c r="Y172" s="7"/>
      <c r="Z172" s="28"/>
      <c r="AA172" s="7"/>
      <c r="AB172" s="28"/>
      <c r="AC172" s="7"/>
    </row>
    <row r="173" spans="2:29" s="1" customFormat="1" ht="15.75" thickBot="1">
      <c r="B173" s="1" t="s">
        <v>7</v>
      </c>
      <c r="E173" s="100"/>
      <c r="F173" s="34">
        <f>+F35+F58+F79+F100+F121+F142+F163+F170</f>
        <v>0</v>
      </c>
      <c r="G173" s="26"/>
      <c r="H173" s="60">
        <f aca="true" t="shared" si="247" ref="H173:AC173">+H35+H58+H79+H100+H121+H142+H163+H170</f>
        <v>0</v>
      </c>
      <c r="I173" s="31">
        <f t="shared" si="247"/>
        <v>0</v>
      </c>
      <c r="J173" s="60">
        <f t="shared" si="247"/>
        <v>0</v>
      </c>
      <c r="K173" s="31">
        <f t="shared" si="247"/>
        <v>0</v>
      </c>
      <c r="L173" s="60">
        <f t="shared" si="247"/>
        <v>0</v>
      </c>
      <c r="M173" s="31">
        <f t="shared" si="247"/>
        <v>0</v>
      </c>
      <c r="N173" s="60">
        <f t="shared" si="247"/>
        <v>0</v>
      </c>
      <c r="O173" s="31">
        <f t="shared" si="247"/>
        <v>0</v>
      </c>
      <c r="P173" s="60">
        <f t="shared" si="247"/>
        <v>0</v>
      </c>
      <c r="Q173" s="31">
        <f t="shared" si="247"/>
        <v>0</v>
      </c>
      <c r="R173" s="60">
        <f t="shared" si="247"/>
        <v>0</v>
      </c>
      <c r="S173" s="31">
        <f t="shared" si="247"/>
        <v>0</v>
      </c>
      <c r="T173" s="60">
        <f t="shared" si="247"/>
        <v>0</v>
      </c>
      <c r="U173" s="31">
        <f t="shared" si="247"/>
        <v>0</v>
      </c>
      <c r="V173" s="60">
        <f t="shared" si="247"/>
        <v>0</v>
      </c>
      <c r="W173" s="31">
        <f t="shared" si="247"/>
        <v>0</v>
      </c>
      <c r="X173" s="60">
        <f t="shared" si="247"/>
        <v>0</v>
      </c>
      <c r="Y173" s="31">
        <f t="shared" si="247"/>
        <v>0</v>
      </c>
      <c r="Z173" s="60">
        <f t="shared" si="247"/>
        <v>0</v>
      </c>
      <c r="AA173" s="31">
        <f t="shared" si="247"/>
        <v>0</v>
      </c>
      <c r="AB173" s="60">
        <f t="shared" si="247"/>
        <v>0</v>
      </c>
      <c r="AC173" s="31">
        <f t="shared" si="247"/>
        <v>0</v>
      </c>
    </row>
    <row r="174" spans="5:29" ht="15.75" thickTop="1">
      <c r="E174" s="96"/>
      <c r="F174" s="25"/>
      <c r="G174" s="23"/>
      <c r="H174" s="28"/>
      <c r="I174" s="7"/>
      <c r="J174" s="28"/>
      <c r="K174" s="7"/>
      <c r="L174" s="28"/>
      <c r="M174" s="7"/>
      <c r="N174" s="28"/>
      <c r="O174" s="7"/>
      <c r="P174" s="28"/>
      <c r="Q174" s="7"/>
      <c r="R174" s="28"/>
      <c r="S174" s="7"/>
      <c r="T174" s="28"/>
      <c r="U174" s="7"/>
      <c r="V174" s="28"/>
      <c r="W174" s="7"/>
      <c r="X174" s="28"/>
      <c r="Y174" s="7"/>
      <c r="Z174" s="28"/>
      <c r="AA174" s="7"/>
      <c r="AB174" s="28"/>
      <c r="AC174" s="7"/>
    </row>
    <row r="175" spans="5:29" ht="15">
      <c r="E175" s="96"/>
      <c r="F175" s="25"/>
      <c r="G175" s="23"/>
      <c r="H175" s="28"/>
      <c r="I175" s="7"/>
      <c r="J175" s="28"/>
      <c r="K175" s="7"/>
      <c r="L175" s="28"/>
      <c r="M175" s="7"/>
      <c r="N175" s="28"/>
      <c r="O175" s="7"/>
      <c r="P175" s="28"/>
      <c r="Q175" s="7"/>
      <c r="R175" s="28"/>
      <c r="S175" s="7"/>
      <c r="T175" s="28"/>
      <c r="U175" s="7"/>
      <c r="V175" s="28"/>
      <c r="W175" s="7"/>
      <c r="X175" s="28"/>
      <c r="Y175" s="7"/>
      <c r="Z175" s="28"/>
      <c r="AA175" s="7"/>
      <c r="AB175" s="28"/>
      <c r="AC175" s="7"/>
    </row>
    <row r="176" spans="5:29" ht="15">
      <c r="E176" s="96"/>
      <c r="F176" s="25"/>
      <c r="G176" s="23"/>
      <c r="H176" s="28"/>
      <c r="I176" s="7"/>
      <c r="J176" s="28"/>
      <c r="K176" s="7"/>
      <c r="L176" s="28"/>
      <c r="M176" s="7"/>
      <c r="N176" s="28"/>
      <c r="O176" s="7"/>
      <c r="P176" s="28"/>
      <c r="Q176" s="7"/>
      <c r="R176" s="28"/>
      <c r="S176" s="7"/>
      <c r="T176" s="28"/>
      <c r="U176" s="7"/>
      <c r="V176" s="28"/>
      <c r="W176" s="7"/>
      <c r="X176" s="28"/>
      <c r="Y176" s="7"/>
      <c r="Z176" s="28"/>
      <c r="AA176" s="7"/>
      <c r="AB176" s="28"/>
      <c r="AC176" s="7"/>
    </row>
    <row r="177" spans="5:29" ht="15">
      <c r="E177" s="96"/>
      <c r="F177" s="25"/>
      <c r="G177" s="23"/>
      <c r="H177" s="28"/>
      <c r="I177" s="7"/>
      <c r="J177" s="28"/>
      <c r="K177" s="7"/>
      <c r="L177" s="28"/>
      <c r="M177" s="7"/>
      <c r="N177" s="28"/>
      <c r="O177" s="7"/>
      <c r="P177" s="28"/>
      <c r="Q177" s="7"/>
      <c r="R177" s="28"/>
      <c r="S177" s="7"/>
      <c r="T177" s="28"/>
      <c r="U177" s="7"/>
      <c r="V177" s="28"/>
      <c r="W177" s="7"/>
      <c r="X177" s="28"/>
      <c r="Y177" s="7"/>
      <c r="Z177" s="28"/>
      <c r="AA177" s="7"/>
      <c r="AB177" s="28"/>
      <c r="AC177" s="7"/>
    </row>
    <row r="178" spans="5:29" ht="15">
      <c r="E178" s="96"/>
      <c r="F178" s="25"/>
      <c r="G178" s="23"/>
      <c r="H178" s="28"/>
      <c r="I178" s="7"/>
      <c r="J178" s="28"/>
      <c r="K178" s="7"/>
      <c r="L178" s="28"/>
      <c r="M178" s="7"/>
      <c r="N178" s="28"/>
      <c r="O178" s="7"/>
      <c r="P178" s="28"/>
      <c r="Q178" s="7"/>
      <c r="R178" s="28"/>
      <c r="S178" s="7"/>
      <c r="T178" s="28"/>
      <c r="U178" s="7"/>
      <c r="V178" s="28"/>
      <c r="W178" s="7"/>
      <c r="X178" s="28"/>
      <c r="Y178" s="7"/>
      <c r="Z178" s="28"/>
      <c r="AA178" s="7"/>
      <c r="AB178" s="28"/>
      <c r="AC178" s="7"/>
    </row>
    <row r="179" spans="5:29" ht="15">
      <c r="E179" s="96"/>
      <c r="F179" s="25"/>
      <c r="G179" s="23"/>
      <c r="H179" s="28"/>
      <c r="I179" s="7"/>
      <c r="J179" s="28"/>
      <c r="K179" s="7"/>
      <c r="L179" s="28"/>
      <c r="M179" s="7"/>
      <c r="N179" s="28"/>
      <c r="O179" s="7"/>
      <c r="P179" s="28"/>
      <c r="Q179" s="7"/>
      <c r="R179" s="28"/>
      <c r="S179" s="7"/>
      <c r="T179" s="28"/>
      <c r="U179" s="7"/>
      <c r="V179" s="28"/>
      <c r="W179" s="7"/>
      <c r="X179" s="28"/>
      <c r="Y179" s="7"/>
      <c r="Z179" s="28"/>
      <c r="AA179" s="7"/>
      <c r="AB179" s="28"/>
      <c r="AC179" s="7"/>
    </row>
    <row r="180" spans="5:29" ht="15">
      <c r="E180" s="96"/>
      <c r="F180" s="25"/>
      <c r="G180" s="23"/>
      <c r="H180" s="28"/>
      <c r="I180" s="7"/>
      <c r="J180" s="28"/>
      <c r="K180" s="7"/>
      <c r="L180" s="28"/>
      <c r="M180" s="7"/>
      <c r="N180" s="28"/>
      <c r="O180" s="7"/>
      <c r="P180" s="28"/>
      <c r="Q180" s="7"/>
      <c r="R180" s="28"/>
      <c r="S180" s="7"/>
      <c r="T180" s="28"/>
      <c r="U180" s="7"/>
      <c r="V180" s="28"/>
      <c r="W180" s="7"/>
      <c r="X180" s="28"/>
      <c r="Y180" s="7"/>
      <c r="Z180" s="28"/>
      <c r="AA180" s="7"/>
      <c r="AB180" s="28"/>
      <c r="AC180" s="7"/>
    </row>
    <row r="181" spans="5:29" ht="15">
      <c r="E181" s="96"/>
      <c r="F181" s="25"/>
      <c r="G181" s="23"/>
      <c r="H181" s="28"/>
      <c r="I181" s="7"/>
      <c r="J181" s="28"/>
      <c r="K181" s="7"/>
      <c r="L181" s="28"/>
      <c r="M181" s="7"/>
      <c r="N181" s="28"/>
      <c r="O181" s="7"/>
      <c r="P181" s="28"/>
      <c r="Q181" s="7"/>
      <c r="R181" s="28"/>
      <c r="S181" s="7"/>
      <c r="T181" s="28"/>
      <c r="U181" s="7"/>
      <c r="V181" s="28"/>
      <c r="W181" s="7"/>
      <c r="X181" s="28"/>
      <c r="Y181" s="7"/>
      <c r="Z181" s="28"/>
      <c r="AA181" s="7"/>
      <c r="AB181" s="28"/>
      <c r="AC181" s="7"/>
    </row>
    <row r="182" spans="4:29" ht="15">
      <c r="D182" s="3"/>
      <c r="E182" s="101"/>
      <c r="F182" s="25"/>
      <c r="G182" s="23"/>
      <c r="H182" s="66"/>
      <c r="I182" s="29"/>
      <c r="J182" s="28"/>
      <c r="K182" s="29"/>
      <c r="L182" s="28"/>
      <c r="M182" s="29"/>
      <c r="N182" s="28"/>
      <c r="O182" s="29"/>
      <c r="P182" s="28"/>
      <c r="Q182" s="29"/>
      <c r="R182" s="28"/>
      <c r="S182" s="29"/>
      <c r="T182" s="28"/>
      <c r="U182" s="29"/>
      <c r="V182" s="28"/>
      <c r="W182" s="29"/>
      <c r="X182" s="28"/>
      <c r="Y182" s="29"/>
      <c r="Z182" s="28"/>
      <c r="AA182" s="29"/>
      <c r="AB182" s="28"/>
      <c r="AC182" s="29"/>
    </row>
    <row r="183" spans="2:29" ht="15">
      <c r="B183" s="1" t="s">
        <v>13</v>
      </c>
      <c r="C183" s="1"/>
      <c r="D183" s="3"/>
      <c r="E183" s="101"/>
      <c r="F183" s="25"/>
      <c r="G183" s="23"/>
      <c r="H183" s="28"/>
      <c r="I183" s="7"/>
      <c r="J183" s="28"/>
      <c r="K183" s="7"/>
      <c r="L183" s="28"/>
      <c r="M183" s="7"/>
      <c r="N183" s="28"/>
      <c r="O183" s="7"/>
      <c r="P183" s="28"/>
      <c r="Q183" s="7"/>
      <c r="R183" s="28"/>
      <c r="S183" s="7"/>
      <c r="T183" s="28"/>
      <c r="U183" s="7"/>
      <c r="V183" s="28"/>
      <c r="W183" s="7"/>
      <c r="X183" s="28"/>
      <c r="Y183" s="7"/>
      <c r="Z183" s="28"/>
      <c r="AA183" s="7"/>
      <c r="AB183" s="28"/>
      <c r="AC183" s="7"/>
    </row>
    <row r="184" spans="2:29" ht="15">
      <c r="B184" s="4" t="s">
        <v>14</v>
      </c>
      <c r="C184" s="4"/>
      <c r="D184" s="3"/>
      <c r="E184" s="101"/>
      <c r="F184" s="25">
        <f>+F35</f>
        <v>0</v>
      </c>
      <c r="G184" s="23"/>
      <c r="H184" s="28">
        <f aca="true" t="shared" si="248" ref="H184:AC184">+H35</f>
        <v>0</v>
      </c>
      <c r="I184" s="7">
        <f t="shared" si="248"/>
        <v>0</v>
      </c>
      <c r="J184" s="28">
        <f t="shared" si="248"/>
        <v>0</v>
      </c>
      <c r="K184" s="23">
        <f t="shared" si="248"/>
        <v>0</v>
      </c>
      <c r="L184" s="28">
        <f t="shared" si="248"/>
        <v>0</v>
      </c>
      <c r="M184" s="23">
        <f t="shared" si="248"/>
        <v>0</v>
      </c>
      <c r="N184" s="28">
        <f t="shared" si="248"/>
        <v>0</v>
      </c>
      <c r="O184" s="23">
        <f t="shared" si="248"/>
        <v>0</v>
      </c>
      <c r="P184" s="28">
        <f t="shared" si="248"/>
        <v>0</v>
      </c>
      <c r="Q184" s="23">
        <f t="shared" si="248"/>
        <v>0</v>
      </c>
      <c r="R184" s="28">
        <f t="shared" si="248"/>
        <v>0</v>
      </c>
      <c r="S184" s="7">
        <f t="shared" si="248"/>
        <v>0</v>
      </c>
      <c r="T184" s="28">
        <f t="shared" si="248"/>
        <v>0</v>
      </c>
      <c r="U184" s="7">
        <f t="shared" si="248"/>
        <v>0</v>
      </c>
      <c r="V184" s="28">
        <f t="shared" si="248"/>
        <v>0</v>
      </c>
      <c r="W184" s="7">
        <f t="shared" si="248"/>
        <v>0</v>
      </c>
      <c r="X184" s="28">
        <f t="shared" si="248"/>
        <v>0</v>
      </c>
      <c r="Y184" s="7">
        <f t="shared" si="248"/>
        <v>0</v>
      </c>
      <c r="Z184" s="28">
        <f t="shared" si="248"/>
        <v>0</v>
      </c>
      <c r="AA184" s="7">
        <f t="shared" si="248"/>
        <v>0</v>
      </c>
      <c r="AB184" s="28">
        <f t="shared" si="248"/>
        <v>0</v>
      </c>
      <c r="AC184" s="7">
        <f t="shared" si="248"/>
        <v>0</v>
      </c>
    </row>
    <row r="185" spans="2:29" ht="15">
      <c r="B185" s="4" t="s">
        <v>65</v>
      </c>
      <c r="C185" s="4"/>
      <c r="D185" s="3"/>
      <c r="E185" s="101"/>
      <c r="F185" s="25">
        <f>+F58</f>
        <v>0</v>
      </c>
      <c r="G185" s="23"/>
      <c r="H185" s="28">
        <f aca="true" t="shared" si="249" ref="H185:AC185">+H58</f>
        <v>0</v>
      </c>
      <c r="I185" s="7">
        <f t="shared" si="249"/>
        <v>0</v>
      </c>
      <c r="J185" s="28">
        <f t="shared" si="249"/>
        <v>0</v>
      </c>
      <c r="K185" s="23">
        <f t="shared" si="249"/>
        <v>0</v>
      </c>
      <c r="L185" s="28">
        <f t="shared" si="249"/>
        <v>0</v>
      </c>
      <c r="M185" s="23">
        <f t="shared" si="249"/>
        <v>0</v>
      </c>
      <c r="N185" s="28">
        <f t="shared" si="249"/>
        <v>0</v>
      </c>
      <c r="O185" s="23">
        <f t="shared" si="249"/>
        <v>0</v>
      </c>
      <c r="P185" s="28">
        <f t="shared" si="249"/>
        <v>0</v>
      </c>
      <c r="Q185" s="23">
        <f t="shared" si="249"/>
        <v>0</v>
      </c>
      <c r="R185" s="28">
        <f t="shared" si="249"/>
        <v>0</v>
      </c>
      <c r="S185" s="7">
        <f t="shared" si="249"/>
        <v>0</v>
      </c>
      <c r="T185" s="28">
        <f t="shared" si="249"/>
        <v>0</v>
      </c>
      <c r="U185" s="7">
        <f t="shared" si="249"/>
        <v>0</v>
      </c>
      <c r="V185" s="28">
        <f t="shared" si="249"/>
        <v>0</v>
      </c>
      <c r="W185" s="7">
        <f t="shared" si="249"/>
        <v>0</v>
      </c>
      <c r="X185" s="28">
        <f t="shared" si="249"/>
        <v>0</v>
      </c>
      <c r="Y185" s="7">
        <f t="shared" si="249"/>
        <v>0</v>
      </c>
      <c r="Z185" s="28">
        <f t="shared" si="249"/>
        <v>0</v>
      </c>
      <c r="AA185" s="7">
        <f t="shared" si="249"/>
        <v>0</v>
      </c>
      <c r="AB185" s="28">
        <f t="shared" si="249"/>
        <v>0</v>
      </c>
      <c r="AC185" s="7">
        <f t="shared" si="249"/>
        <v>0</v>
      </c>
    </row>
    <row r="186" spans="2:29" ht="15">
      <c r="B186" t="s">
        <v>66</v>
      </c>
      <c r="D186" s="3"/>
      <c r="E186" s="101"/>
      <c r="F186" s="25">
        <f>+F79</f>
        <v>0</v>
      </c>
      <c r="G186" s="23"/>
      <c r="H186" s="28">
        <f aca="true" t="shared" si="250" ref="H186:AC186">+H79</f>
        <v>0</v>
      </c>
      <c r="I186" s="7">
        <f t="shared" si="250"/>
        <v>0</v>
      </c>
      <c r="J186" s="28">
        <f t="shared" si="250"/>
        <v>0</v>
      </c>
      <c r="K186" s="23">
        <f t="shared" si="250"/>
        <v>0</v>
      </c>
      <c r="L186" s="28">
        <f t="shared" si="250"/>
        <v>0</v>
      </c>
      <c r="M186" s="23">
        <f t="shared" si="250"/>
        <v>0</v>
      </c>
      <c r="N186" s="28">
        <f t="shared" si="250"/>
        <v>0</v>
      </c>
      <c r="O186" s="23">
        <f t="shared" si="250"/>
        <v>0</v>
      </c>
      <c r="P186" s="28">
        <f t="shared" si="250"/>
        <v>0</v>
      </c>
      <c r="Q186" s="23">
        <f t="shared" si="250"/>
        <v>0</v>
      </c>
      <c r="R186" s="28">
        <f t="shared" si="250"/>
        <v>0</v>
      </c>
      <c r="S186" s="7">
        <f t="shared" si="250"/>
        <v>0</v>
      </c>
      <c r="T186" s="28">
        <f t="shared" si="250"/>
        <v>0</v>
      </c>
      <c r="U186" s="7">
        <f t="shared" si="250"/>
        <v>0</v>
      </c>
      <c r="V186" s="28">
        <f t="shared" si="250"/>
        <v>0</v>
      </c>
      <c r="W186" s="7">
        <f t="shared" si="250"/>
        <v>0</v>
      </c>
      <c r="X186" s="28">
        <f t="shared" si="250"/>
        <v>0</v>
      </c>
      <c r="Y186" s="7">
        <f t="shared" si="250"/>
        <v>0</v>
      </c>
      <c r="Z186" s="28">
        <f t="shared" si="250"/>
        <v>0</v>
      </c>
      <c r="AA186" s="7">
        <f t="shared" si="250"/>
        <v>0</v>
      </c>
      <c r="AB186" s="28">
        <f t="shared" si="250"/>
        <v>0</v>
      </c>
      <c r="AC186" s="7">
        <f t="shared" si="250"/>
        <v>0</v>
      </c>
    </row>
    <row r="187" spans="2:29" ht="15">
      <c r="B187" t="s">
        <v>67</v>
      </c>
      <c r="D187" s="3"/>
      <c r="E187" s="101"/>
      <c r="F187" s="25">
        <f>+F100</f>
        <v>0</v>
      </c>
      <c r="G187" s="23"/>
      <c r="H187" s="28">
        <f aca="true" t="shared" si="251" ref="H187:AC187">+H100</f>
        <v>0</v>
      </c>
      <c r="I187" s="7">
        <f t="shared" si="251"/>
        <v>0</v>
      </c>
      <c r="J187" s="28">
        <f t="shared" si="251"/>
        <v>0</v>
      </c>
      <c r="K187" s="23">
        <f t="shared" si="251"/>
        <v>0</v>
      </c>
      <c r="L187" s="28">
        <f t="shared" si="251"/>
        <v>0</v>
      </c>
      <c r="M187" s="23">
        <f t="shared" si="251"/>
        <v>0</v>
      </c>
      <c r="N187" s="28">
        <f t="shared" si="251"/>
        <v>0</v>
      </c>
      <c r="O187" s="23">
        <f t="shared" si="251"/>
        <v>0</v>
      </c>
      <c r="P187" s="28">
        <f t="shared" si="251"/>
        <v>0</v>
      </c>
      <c r="Q187" s="23">
        <f t="shared" si="251"/>
        <v>0</v>
      </c>
      <c r="R187" s="28">
        <f t="shared" si="251"/>
        <v>0</v>
      </c>
      <c r="S187" s="7">
        <f t="shared" si="251"/>
        <v>0</v>
      </c>
      <c r="T187" s="28">
        <f t="shared" si="251"/>
        <v>0</v>
      </c>
      <c r="U187" s="7">
        <f t="shared" si="251"/>
        <v>0</v>
      </c>
      <c r="V187" s="28">
        <f t="shared" si="251"/>
        <v>0</v>
      </c>
      <c r="W187" s="7">
        <f t="shared" si="251"/>
        <v>0</v>
      </c>
      <c r="X187" s="28">
        <f t="shared" si="251"/>
        <v>0</v>
      </c>
      <c r="Y187" s="7">
        <f t="shared" si="251"/>
        <v>0</v>
      </c>
      <c r="Z187" s="28">
        <f t="shared" si="251"/>
        <v>0</v>
      </c>
      <c r="AA187" s="7">
        <f t="shared" si="251"/>
        <v>0</v>
      </c>
      <c r="AB187" s="28">
        <f t="shared" si="251"/>
        <v>0</v>
      </c>
      <c r="AC187" s="7">
        <f t="shared" si="251"/>
        <v>0</v>
      </c>
    </row>
    <row r="188" spans="2:29" ht="15">
      <c r="B188" t="s">
        <v>68</v>
      </c>
      <c r="D188" s="3"/>
      <c r="E188" s="101"/>
      <c r="F188" s="25">
        <f>+F121</f>
        <v>0</v>
      </c>
      <c r="G188" s="23"/>
      <c r="H188" s="28">
        <f aca="true" t="shared" si="252" ref="H188:AC188">+H121</f>
        <v>0</v>
      </c>
      <c r="I188" s="7">
        <f t="shared" si="252"/>
        <v>0</v>
      </c>
      <c r="J188" s="28">
        <f t="shared" si="252"/>
        <v>0</v>
      </c>
      <c r="K188" s="23">
        <f t="shared" si="252"/>
        <v>0</v>
      </c>
      <c r="L188" s="28">
        <f t="shared" si="252"/>
        <v>0</v>
      </c>
      <c r="M188" s="23">
        <f t="shared" si="252"/>
        <v>0</v>
      </c>
      <c r="N188" s="28">
        <f t="shared" si="252"/>
        <v>0</v>
      </c>
      <c r="O188" s="23">
        <f t="shared" si="252"/>
        <v>0</v>
      </c>
      <c r="P188" s="28">
        <f t="shared" si="252"/>
        <v>0</v>
      </c>
      <c r="Q188" s="23">
        <f t="shared" si="252"/>
        <v>0</v>
      </c>
      <c r="R188" s="28">
        <f t="shared" si="252"/>
        <v>0</v>
      </c>
      <c r="S188" s="7">
        <f t="shared" si="252"/>
        <v>0</v>
      </c>
      <c r="T188" s="28">
        <f t="shared" si="252"/>
        <v>0</v>
      </c>
      <c r="U188" s="7">
        <f t="shared" si="252"/>
        <v>0</v>
      </c>
      <c r="V188" s="28">
        <f t="shared" si="252"/>
        <v>0</v>
      </c>
      <c r="W188" s="7">
        <f t="shared" si="252"/>
        <v>0</v>
      </c>
      <c r="X188" s="28">
        <f t="shared" si="252"/>
        <v>0</v>
      </c>
      <c r="Y188" s="7">
        <f t="shared" si="252"/>
        <v>0</v>
      </c>
      <c r="Z188" s="28">
        <f t="shared" si="252"/>
        <v>0</v>
      </c>
      <c r="AA188" s="7">
        <f t="shared" si="252"/>
        <v>0</v>
      </c>
      <c r="AB188" s="28">
        <f t="shared" si="252"/>
        <v>0</v>
      </c>
      <c r="AC188" s="7">
        <f t="shared" si="252"/>
        <v>0</v>
      </c>
    </row>
    <row r="189" spans="2:29" ht="15">
      <c r="B189" t="s">
        <v>69</v>
      </c>
      <c r="D189" s="3"/>
      <c r="E189" s="101"/>
      <c r="F189" s="25">
        <f>+F142</f>
        <v>0</v>
      </c>
      <c r="G189" s="23"/>
      <c r="H189" s="28">
        <f aca="true" t="shared" si="253" ref="H189:AC189">+H142</f>
        <v>0</v>
      </c>
      <c r="I189" s="7">
        <f t="shared" si="253"/>
        <v>0</v>
      </c>
      <c r="J189" s="28">
        <f t="shared" si="253"/>
        <v>0</v>
      </c>
      <c r="K189" s="23">
        <f t="shared" si="253"/>
        <v>0</v>
      </c>
      <c r="L189" s="28">
        <f t="shared" si="253"/>
        <v>0</v>
      </c>
      <c r="M189" s="23">
        <f t="shared" si="253"/>
        <v>0</v>
      </c>
      <c r="N189" s="28">
        <f t="shared" si="253"/>
        <v>0</v>
      </c>
      <c r="O189" s="23">
        <f t="shared" si="253"/>
        <v>0</v>
      </c>
      <c r="P189" s="28">
        <f t="shared" si="253"/>
        <v>0</v>
      </c>
      <c r="Q189" s="23">
        <f t="shared" si="253"/>
        <v>0</v>
      </c>
      <c r="R189" s="28">
        <f t="shared" si="253"/>
        <v>0</v>
      </c>
      <c r="S189" s="7">
        <f t="shared" si="253"/>
        <v>0</v>
      </c>
      <c r="T189" s="28">
        <f t="shared" si="253"/>
        <v>0</v>
      </c>
      <c r="U189" s="7">
        <f t="shared" si="253"/>
        <v>0</v>
      </c>
      <c r="V189" s="28">
        <f t="shared" si="253"/>
        <v>0</v>
      </c>
      <c r="W189" s="7">
        <f t="shared" si="253"/>
        <v>0</v>
      </c>
      <c r="X189" s="28">
        <f t="shared" si="253"/>
        <v>0</v>
      </c>
      <c r="Y189" s="7">
        <f t="shared" si="253"/>
        <v>0</v>
      </c>
      <c r="Z189" s="28">
        <f t="shared" si="253"/>
        <v>0</v>
      </c>
      <c r="AA189" s="7">
        <f t="shared" si="253"/>
        <v>0</v>
      </c>
      <c r="AB189" s="28">
        <f t="shared" si="253"/>
        <v>0</v>
      </c>
      <c r="AC189" s="7">
        <f t="shared" si="253"/>
        <v>0</v>
      </c>
    </row>
    <row r="190" spans="2:29" ht="15">
      <c r="B190" t="s">
        <v>70</v>
      </c>
      <c r="D190" s="3"/>
      <c r="E190" s="101"/>
      <c r="F190" s="25">
        <f>+F163</f>
        <v>0</v>
      </c>
      <c r="G190" s="23"/>
      <c r="H190" s="28">
        <f aca="true" t="shared" si="254" ref="H190:AC190">+H163</f>
        <v>0</v>
      </c>
      <c r="I190" s="7">
        <f t="shared" si="254"/>
        <v>0</v>
      </c>
      <c r="J190" s="28">
        <f t="shared" si="254"/>
        <v>0</v>
      </c>
      <c r="K190" s="23">
        <f t="shared" si="254"/>
        <v>0</v>
      </c>
      <c r="L190" s="28">
        <f t="shared" si="254"/>
        <v>0</v>
      </c>
      <c r="M190" s="23">
        <f t="shared" si="254"/>
        <v>0</v>
      </c>
      <c r="N190" s="28">
        <f t="shared" si="254"/>
        <v>0</v>
      </c>
      <c r="O190" s="23">
        <f t="shared" si="254"/>
        <v>0</v>
      </c>
      <c r="P190" s="28">
        <f t="shared" si="254"/>
        <v>0</v>
      </c>
      <c r="Q190" s="23">
        <f t="shared" si="254"/>
        <v>0</v>
      </c>
      <c r="R190" s="28">
        <f t="shared" si="254"/>
        <v>0</v>
      </c>
      <c r="S190" s="7">
        <f t="shared" si="254"/>
        <v>0</v>
      </c>
      <c r="T190" s="28">
        <f t="shared" si="254"/>
        <v>0</v>
      </c>
      <c r="U190" s="7">
        <f t="shared" si="254"/>
        <v>0</v>
      </c>
      <c r="V190" s="28">
        <f t="shared" si="254"/>
        <v>0</v>
      </c>
      <c r="W190" s="7">
        <f t="shared" si="254"/>
        <v>0</v>
      </c>
      <c r="X190" s="28">
        <f t="shared" si="254"/>
        <v>0</v>
      </c>
      <c r="Y190" s="7">
        <f t="shared" si="254"/>
        <v>0</v>
      </c>
      <c r="Z190" s="28">
        <f t="shared" si="254"/>
        <v>0</v>
      </c>
      <c r="AA190" s="7">
        <f t="shared" si="254"/>
        <v>0</v>
      </c>
      <c r="AB190" s="28">
        <f t="shared" si="254"/>
        <v>0</v>
      </c>
      <c r="AC190" s="7">
        <f t="shared" si="254"/>
        <v>0</v>
      </c>
    </row>
    <row r="191" spans="2:29" ht="15">
      <c r="B191" t="s">
        <v>72</v>
      </c>
      <c r="D191" s="3"/>
      <c r="E191" s="101"/>
      <c r="F191" s="25">
        <f>+F170</f>
        <v>0</v>
      </c>
      <c r="G191" s="23"/>
      <c r="H191" s="28">
        <f aca="true" t="shared" si="255" ref="H191:AC191">+H170</f>
        <v>0</v>
      </c>
      <c r="I191" s="7">
        <f t="shared" si="255"/>
        <v>0</v>
      </c>
      <c r="J191" s="28">
        <f t="shared" si="255"/>
        <v>0</v>
      </c>
      <c r="K191" s="23">
        <f t="shared" si="255"/>
        <v>0</v>
      </c>
      <c r="L191" s="28">
        <f t="shared" si="255"/>
        <v>0</v>
      </c>
      <c r="M191" s="23">
        <f t="shared" si="255"/>
        <v>0</v>
      </c>
      <c r="N191" s="28">
        <f t="shared" si="255"/>
        <v>0</v>
      </c>
      <c r="O191" s="23">
        <f t="shared" si="255"/>
        <v>0</v>
      </c>
      <c r="P191" s="28">
        <f t="shared" si="255"/>
        <v>0</v>
      </c>
      <c r="Q191" s="23">
        <f t="shared" si="255"/>
        <v>0</v>
      </c>
      <c r="R191" s="28">
        <f t="shared" si="255"/>
        <v>0</v>
      </c>
      <c r="S191" s="7">
        <f t="shared" si="255"/>
        <v>0</v>
      </c>
      <c r="T191" s="28">
        <f t="shared" si="255"/>
        <v>0</v>
      </c>
      <c r="U191" s="7">
        <f t="shared" si="255"/>
        <v>0</v>
      </c>
      <c r="V191" s="28">
        <f t="shared" si="255"/>
        <v>0</v>
      </c>
      <c r="W191" s="7">
        <f t="shared" si="255"/>
        <v>0</v>
      </c>
      <c r="X191" s="28">
        <f t="shared" si="255"/>
        <v>0</v>
      </c>
      <c r="Y191" s="7">
        <f t="shared" si="255"/>
        <v>0</v>
      </c>
      <c r="Z191" s="28">
        <f t="shared" si="255"/>
        <v>0</v>
      </c>
      <c r="AA191" s="7">
        <f t="shared" si="255"/>
        <v>0</v>
      </c>
      <c r="AB191" s="28">
        <f t="shared" si="255"/>
        <v>0</v>
      </c>
      <c r="AC191" s="7">
        <f t="shared" si="255"/>
        <v>0</v>
      </c>
    </row>
    <row r="192" spans="2:29" ht="15.75" thickBot="1">
      <c r="B192" s="20" t="s">
        <v>15</v>
      </c>
      <c r="C192" s="20"/>
      <c r="D192" s="20"/>
      <c r="E192" s="100"/>
      <c r="F192" s="52">
        <f>+SUM(F184:F191)</f>
        <v>0</v>
      </c>
      <c r="G192" s="51"/>
      <c r="H192" s="62">
        <f aca="true" t="shared" si="256" ref="H192:AC192">+SUM(H184:H191)</f>
        <v>0</v>
      </c>
      <c r="I192" s="53">
        <f t="shared" si="256"/>
        <v>0</v>
      </c>
      <c r="J192" s="62">
        <f t="shared" si="256"/>
        <v>0</v>
      </c>
      <c r="K192" s="54">
        <f t="shared" si="256"/>
        <v>0</v>
      </c>
      <c r="L192" s="62">
        <f t="shared" si="256"/>
        <v>0</v>
      </c>
      <c r="M192" s="54">
        <f t="shared" si="256"/>
        <v>0</v>
      </c>
      <c r="N192" s="62">
        <f t="shared" si="256"/>
        <v>0</v>
      </c>
      <c r="O192" s="54">
        <f t="shared" si="256"/>
        <v>0</v>
      </c>
      <c r="P192" s="62">
        <f t="shared" si="256"/>
        <v>0</v>
      </c>
      <c r="Q192" s="54">
        <f t="shared" si="256"/>
        <v>0</v>
      </c>
      <c r="R192" s="62">
        <f t="shared" si="256"/>
        <v>0</v>
      </c>
      <c r="S192" s="53">
        <f t="shared" si="256"/>
        <v>0</v>
      </c>
      <c r="T192" s="62">
        <f t="shared" si="256"/>
        <v>0</v>
      </c>
      <c r="U192" s="53">
        <f t="shared" si="256"/>
        <v>0</v>
      </c>
      <c r="V192" s="62">
        <f t="shared" si="256"/>
        <v>0</v>
      </c>
      <c r="W192" s="53">
        <f t="shared" si="256"/>
        <v>0</v>
      </c>
      <c r="X192" s="62">
        <f t="shared" si="256"/>
        <v>0</v>
      </c>
      <c r="Y192" s="53">
        <f t="shared" si="256"/>
        <v>0</v>
      </c>
      <c r="Z192" s="62">
        <f t="shared" si="256"/>
        <v>0</v>
      </c>
      <c r="AA192" s="53">
        <f t="shared" si="256"/>
        <v>0</v>
      </c>
      <c r="AB192" s="62">
        <f t="shared" si="256"/>
        <v>0</v>
      </c>
      <c r="AC192" s="53">
        <f t="shared" si="256"/>
        <v>0</v>
      </c>
    </row>
    <row r="193" spans="5:29" ht="15.75" thickTop="1">
      <c r="E193" s="96"/>
      <c r="F193" s="11"/>
      <c r="G193" s="5"/>
      <c r="H193" s="28"/>
      <c r="I193" s="47"/>
      <c r="J193" s="28"/>
      <c r="K193" s="7"/>
      <c r="L193" s="28"/>
      <c r="M193" s="7"/>
      <c r="N193" s="28"/>
      <c r="O193" s="9"/>
      <c r="P193" s="28"/>
      <c r="Q193" s="9"/>
      <c r="R193" s="28"/>
      <c r="S193" s="9"/>
      <c r="T193" s="28"/>
      <c r="U193" s="9"/>
      <c r="V193" s="28"/>
      <c r="W193" s="9"/>
      <c r="X193" s="28"/>
      <c r="Y193" s="9"/>
      <c r="Z193" s="28"/>
      <c r="AA193" s="9"/>
      <c r="AB193" s="28"/>
      <c r="AC193" s="9"/>
    </row>
    <row r="194" spans="2:29" ht="15">
      <c r="B194" s="1" t="s">
        <v>77</v>
      </c>
      <c r="E194" s="96"/>
      <c r="F194" s="70">
        <f>+F14</f>
        <v>0</v>
      </c>
      <c r="G194" s="36"/>
      <c r="H194" s="147">
        <f>+H14</f>
        <v>0</v>
      </c>
      <c r="I194" s="148"/>
      <c r="J194" s="147">
        <f>+J14</f>
        <v>0</v>
      </c>
      <c r="K194" s="148"/>
      <c r="L194" s="147">
        <f>+L14</f>
        <v>0</v>
      </c>
      <c r="M194" s="148"/>
      <c r="N194" s="147">
        <f>+N14</f>
        <v>0</v>
      </c>
      <c r="O194" s="148"/>
      <c r="P194" s="147">
        <f>+P14</f>
        <v>0</v>
      </c>
      <c r="Q194" s="148"/>
      <c r="R194" s="147">
        <f>+R14</f>
        <v>0</v>
      </c>
      <c r="S194" s="148"/>
      <c r="T194" s="147">
        <f>+T14</f>
        <v>0</v>
      </c>
      <c r="U194" s="148"/>
      <c r="V194" s="147">
        <f>+V14</f>
        <v>0</v>
      </c>
      <c r="W194" s="148"/>
      <c r="X194" s="147">
        <f>+X14</f>
        <v>0</v>
      </c>
      <c r="Y194" s="148"/>
      <c r="Z194" s="147">
        <f>+Z14</f>
        <v>0</v>
      </c>
      <c r="AA194" s="148"/>
      <c r="AB194" s="147">
        <f>+AB14</f>
        <v>0</v>
      </c>
      <c r="AC194" s="148"/>
    </row>
    <row r="195" spans="2:29" ht="15">
      <c r="B195" s="1"/>
      <c r="E195" s="96"/>
      <c r="F195" s="55"/>
      <c r="G195" s="5"/>
      <c r="H195" s="28"/>
      <c r="I195" s="47"/>
      <c r="J195" s="28"/>
      <c r="K195" s="7"/>
      <c r="L195" s="28"/>
      <c r="M195" s="7"/>
      <c r="N195" s="28"/>
      <c r="O195" s="9"/>
      <c r="P195" s="28"/>
      <c r="Q195" s="9"/>
      <c r="R195" s="28"/>
      <c r="S195" s="9"/>
      <c r="T195" s="28"/>
      <c r="U195" s="9"/>
      <c r="V195" s="28"/>
      <c r="W195" s="9"/>
      <c r="X195" s="28"/>
      <c r="Y195" s="9"/>
      <c r="Z195" s="28"/>
      <c r="AA195" s="9"/>
      <c r="AB195" s="28"/>
      <c r="AC195" s="9"/>
    </row>
    <row r="196" spans="2:29" s="23" customFormat="1" ht="15">
      <c r="B196" s="26" t="s">
        <v>78</v>
      </c>
      <c r="E196" s="102"/>
      <c r="F196" s="25" t="e">
        <f>+F192/F194</f>
        <v>#DIV/0!</v>
      </c>
      <c r="H196" s="69"/>
      <c r="I196" s="7" t="e">
        <f>+I192/H194</f>
        <v>#DIV/0!</v>
      </c>
      <c r="J196" s="69"/>
      <c r="K196" s="7" t="e">
        <f>+K192/J194</f>
        <v>#DIV/0!</v>
      </c>
      <c r="L196" s="69"/>
      <c r="M196" s="7" t="e">
        <f>+M192/L194</f>
        <v>#DIV/0!</v>
      </c>
      <c r="N196" s="69"/>
      <c r="O196" s="7" t="e">
        <f>+O192/N194</f>
        <v>#DIV/0!</v>
      </c>
      <c r="P196" s="69"/>
      <c r="Q196" s="7" t="e">
        <f>+Q192/P194</f>
        <v>#DIV/0!</v>
      </c>
      <c r="R196" s="69"/>
      <c r="S196" s="7" t="e">
        <f>+S192/R194</f>
        <v>#DIV/0!</v>
      </c>
      <c r="T196" s="69"/>
      <c r="U196" s="7" t="e">
        <f>+U192/T194</f>
        <v>#DIV/0!</v>
      </c>
      <c r="V196" s="69"/>
      <c r="W196" s="7" t="e">
        <f>+W192/V194</f>
        <v>#DIV/0!</v>
      </c>
      <c r="X196" s="69"/>
      <c r="Y196" s="7" t="e">
        <f>+Y192/X194</f>
        <v>#DIV/0!</v>
      </c>
      <c r="Z196" s="69"/>
      <c r="AA196" s="7" t="e">
        <f>+AA192/Z194</f>
        <v>#DIV/0!</v>
      </c>
      <c r="AB196" s="69"/>
      <c r="AC196" s="7" t="e">
        <f>+AC192/AB194</f>
        <v>#DIV/0!</v>
      </c>
    </row>
    <row r="197" spans="5:29" ht="15">
      <c r="E197" s="103"/>
      <c r="F197" s="12"/>
      <c r="G197" s="32"/>
      <c r="H197" s="63"/>
      <c r="I197" s="33"/>
      <c r="J197" s="63"/>
      <c r="K197" s="8"/>
      <c r="L197" s="63"/>
      <c r="M197" s="8"/>
      <c r="N197" s="63"/>
      <c r="O197" s="10"/>
      <c r="P197" s="63"/>
      <c r="Q197" s="10"/>
      <c r="R197" s="63"/>
      <c r="S197" s="10"/>
      <c r="T197" s="63"/>
      <c r="U197" s="10"/>
      <c r="V197" s="63"/>
      <c r="W197" s="10"/>
      <c r="X197" s="63"/>
      <c r="Y197" s="10"/>
      <c r="Z197" s="63"/>
      <c r="AA197" s="10"/>
      <c r="AB197" s="63"/>
      <c r="AC197" s="10"/>
    </row>
    <row r="198" spans="6:15" ht="15">
      <c r="F198" s="5"/>
      <c r="G198" s="5"/>
      <c r="I198" s="5"/>
      <c r="K198" s="5"/>
      <c r="M198" s="5"/>
      <c r="O198" s="5"/>
    </row>
    <row r="199" spans="2:15" ht="15">
      <c r="B199" s="3"/>
      <c r="C199" s="3"/>
      <c r="F199" s="5"/>
      <c r="G199" s="5"/>
      <c r="I199" s="5"/>
      <c r="K199" s="5"/>
      <c r="M199" s="5"/>
      <c r="O199" s="5"/>
    </row>
    <row r="200" spans="2:15" ht="15">
      <c r="B200" s="1" t="s">
        <v>80</v>
      </c>
      <c r="F200" s="5"/>
      <c r="G200" s="5"/>
      <c r="I200" s="5"/>
      <c r="K200" s="5"/>
      <c r="M200" s="5"/>
      <c r="O200" s="5"/>
    </row>
    <row r="201" spans="6:15" ht="15">
      <c r="F201" s="5"/>
      <c r="G201" s="5"/>
      <c r="I201" s="5"/>
      <c r="K201" s="5"/>
      <c r="M201" s="5"/>
      <c r="O201" s="5"/>
    </row>
    <row r="202" spans="2:15" ht="15">
      <c r="B202" s="1" t="s">
        <v>87</v>
      </c>
      <c r="C202" s="1"/>
      <c r="F202" s="5"/>
      <c r="G202" s="5"/>
      <c r="I202" s="5"/>
      <c r="K202" s="5"/>
      <c r="M202" s="5"/>
      <c r="O202" s="5"/>
    </row>
    <row r="203" spans="6:15" ht="15">
      <c r="F203" s="5"/>
      <c r="G203" s="5"/>
      <c r="I203" s="5"/>
      <c r="K203" s="5"/>
      <c r="M203" s="5"/>
      <c r="O203" s="5"/>
    </row>
    <row r="204" spans="3:15" ht="15">
      <c r="C204" s="4" t="s">
        <v>81</v>
      </c>
      <c r="F204" s="5"/>
      <c r="G204" s="5"/>
      <c r="I204" s="5"/>
      <c r="K204" s="5"/>
      <c r="M204" s="5"/>
      <c r="O204" s="5"/>
    </row>
    <row r="205" spans="3:15" ht="15">
      <c r="C205" s="4" t="s">
        <v>89</v>
      </c>
      <c r="F205" s="5"/>
      <c r="G205" s="5"/>
      <c r="I205" s="5"/>
      <c r="K205" s="5"/>
      <c r="M205" s="5"/>
      <c r="O205" s="5"/>
    </row>
    <row r="206" spans="3:15" ht="15">
      <c r="C206" s="4" t="s">
        <v>82</v>
      </c>
      <c r="F206" s="5"/>
      <c r="G206" s="5"/>
      <c r="I206" s="5"/>
      <c r="K206" s="5"/>
      <c r="M206" s="5"/>
      <c r="O206" s="5"/>
    </row>
    <row r="207" spans="3:15" ht="15">
      <c r="C207" s="4" t="s">
        <v>86</v>
      </c>
      <c r="F207" s="5"/>
      <c r="G207" s="5"/>
      <c r="I207" s="5"/>
      <c r="K207" s="5"/>
      <c r="M207" s="5"/>
      <c r="O207" s="5"/>
    </row>
    <row r="208" spans="3:15" ht="15">
      <c r="C208" s="4" t="s">
        <v>90</v>
      </c>
      <c r="F208" s="5"/>
      <c r="G208" s="5"/>
      <c r="I208" s="5"/>
      <c r="K208" s="5"/>
      <c r="M208" s="5"/>
      <c r="O208" s="5"/>
    </row>
    <row r="209" ht="15">
      <c r="C209" s="4" t="s">
        <v>83</v>
      </c>
    </row>
    <row r="210" spans="2:3" ht="15">
      <c r="B210" s="1"/>
      <c r="C210" s="4" t="s">
        <v>84</v>
      </c>
    </row>
    <row r="211" ht="15">
      <c r="C211" s="4" t="s">
        <v>85</v>
      </c>
    </row>
    <row r="212" ht="15">
      <c r="C212" s="4" t="s">
        <v>88</v>
      </c>
    </row>
    <row r="214" spans="2:3" ht="15">
      <c r="B214" s="2"/>
      <c r="C214" s="2"/>
    </row>
  </sheetData>
  <sheetProtection selectLockedCells="1"/>
  <mergeCells count="35">
    <mergeCell ref="N14:O14"/>
    <mergeCell ref="P14:Q14"/>
    <mergeCell ref="R14:S14"/>
    <mergeCell ref="J15:K15"/>
    <mergeCell ref="L15:M15"/>
    <mergeCell ref="N15:O15"/>
    <mergeCell ref="AB14:AC14"/>
    <mergeCell ref="AB15:AC15"/>
    <mergeCell ref="H14:I14"/>
    <mergeCell ref="H15:I15"/>
    <mergeCell ref="X14:Y14"/>
    <mergeCell ref="X15:Y15"/>
    <mergeCell ref="Z14:AA14"/>
    <mergeCell ref="Z15:AA15"/>
    <mergeCell ref="T14:U14"/>
    <mergeCell ref="T15:U15"/>
    <mergeCell ref="R15:S15"/>
    <mergeCell ref="P15:Q15"/>
    <mergeCell ref="V14:W14"/>
    <mergeCell ref="V15:W15"/>
    <mergeCell ref="J14:K14"/>
    <mergeCell ref="L14:M14"/>
    <mergeCell ref="H16:I16"/>
    <mergeCell ref="H17:I17"/>
    <mergeCell ref="H194:I194"/>
    <mergeCell ref="J194:K194"/>
    <mergeCell ref="L194:M194"/>
    <mergeCell ref="X194:Y194"/>
    <mergeCell ref="Z194:AA194"/>
    <mergeCell ref="AB194:AC194"/>
    <mergeCell ref="N194:O194"/>
    <mergeCell ref="P194:Q194"/>
    <mergeCell ref="R194:S194"/>
    <mergeCell ref="T194:U194"/>
    <mergeCell ref="V194:W194"/>
  </mergeCells>
  <printOptions gridLines="1"/>
  <pageMargins left="0.15748031496062992" right="0.15748031496062992" top="0.35433070866141736" bottom="0.5511811023622047" header="0.31496062992125984" footer="0.31496062992125984"/>
  <pageSetup fitToHeight="0" fitToWidth="1" horizontalDpi="600" verticalDpi="600" orientation="landscape" paperSize="3" scale="50" r:id="rId2"/>
  <headerFooter>
    <oddFooter>&amp;L&amp;Z&amp;F&amp;RPage &amp;P de &amp;N - &amp;D</oddFooter>
  </headerFooter>
  <rowBreaks count="1" manualBreakCount="1">
    <brk id="19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9"/>
  <sheetViews>
    <sheetView zoomScale="70" zoomScaleNormal="70" workbookViewId="0" topLeftCell="B1">
      <pane xSplit="7" ySplit="10" topLeftCell="I11" activePane="bottomRight" state="frozen"/>
      <selection pane="topLeft" activeCell="B1" sqref="B1"/>
      <selection pane="topRight" activeCell="I1" sqref="I1"/>
      <selection pane="bottomLeft" activeCell="B9" sqref="B9"/>
      <selection pane="bottomRight" activeCell="C2" sqref="C2"/>
    </sheetView>
  </sheetViews>
  <sheetFormatPr defaultColWidth="11.421875" defaultRowHeight="15"/>
  <cols>
    <col min="1" max="1" width="8.57421875" style="0" hidden="1" customWidth="1"/>
    <col min="2" max="2" width="32.28125" style="0" customWidth="1"/>
    <col min="3" max="3" width="13.28125" style="0" customWidth="1"/>
    <col min="4" max="4" width="13.00390625" style="0" bestFit="1" customWidth="1"/>
    <col min="6" max="7" width="13.00390625" style="0" bestFit="1" customWidth="1"/>
    <col min="8" max="8" width="3.421875" style="0" customWidth="1"/>
    <col min="9" max="9" width="24.140625" style="0" customWidth="1"/>
    <col min="11" max="11" width="11.8515625" style="0" bestFit="1" customWidth="1"/>
    <col min="13" max="13" width="11.8515625" style="0" bestFit="1" customWidth="1"/>
    <col min="14" max="14" width="13.00390625" style="0" bestFit="1" customWidth="1"/>
    <col min="15" max="15" width="11.8515625" style="0" bestFit="1" customWidth="1"/>
    <col min="17" max="17" width="11.8515625" style="0" bestFit="1" customWidth="1"/>
    <col min="19" max="19" width="11.8515625" style="0" bestFit="1" customWidth="1"/>
    <col min="21" max="21" width="11.8515625" style="0" bestFit="1" customWidth="1"/>
    <col min="23" max="23" width="12.00390625" style="0" customWidth="1"/>
    <col min="25" max="25" width="11.8515625" style="0" bestFit="1" customWidth="1"/>
    <col min="27" max="27" width="11.8515625" style="0" bestFit="1" customWidth="1"/>
    <col min="29" max="29" width="11.8515625" style="0" bestFit="1" customWidth="1"/>
    <col min="31" max="31" width="11.8515625" style="0" bestFit="1" customWidth="1"/>
  </cols>
  <sheetData>
    <row r="1" spans="1:31" ht="15">
      <c r="A1">
        <v>1</v>
      </c>
      <c r="B1">
        <v>2</v>
      </c>
      <c r="C1">
        <v>3</v>
      </c>
      <c r="D1">
        <v>4</v>
      </c>
      <c r="E1">
        <v>5</v>
      </c>
      <c r="F1">
        <v>6</v>
      </c>
      <c r="G1">
        <v>7</v>
      </c>
      <c r="H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row>
    <row r="2" spans="2:3" ht="15">
      <c r="B2" s="1" t="s">
        <v>24</v>
      </c>
      <c r="C2" s="1" t="str">
        <f>+Sommaire!D7</f>
        <v>ABC</v>
      </c>
    </row>
    <row r="4" ht="15">
      <c r="B4" s="1" t="s">
        <v>132</v>
      </c>
    </row>
    <row r="5" ht="15.75" thickBot="1"/>
    <row r="6" spans="2:30" ht="15">
      <c r="B6" s="1" t="s">
        <v>44</v>
      </c>
      <c r="I6" s="115" t="s">
        <v>21</v>
      </c>
      <c r="J6" s="117" t="s">
        <v>131</v>
      </c>
      <c r="K6" s="75"/>
      <c r="L6" s="77" t="s">
        <v>121</v>
      </c>
      <c r="M6" s="75"/>
      <c r="N6" s="77" t="s">
        <v>122</v>
      </c>
      <c r="O6" s="75"/>
      <c r="P6" s="77" t="s">
        <v>123</v>
      </c>
      <c r="Q6" s="75"/>
      <c r="R6" s="77" t="s">
        <v>124</v>
      </c>
      <c r="S6" s="75"/>
      <c r="T6" s="77" t="s">
        <v>125</v>
      </c>
      <c r="U6" s="75"/>
      <c r="V6" s="77" t="s">
        <v>126</v>
      </c>
      <c r="W6" s="75"/>
      <c r="X6" s="77" t="s">
        <v>127</v>
      </c>
      <c r="Y6" s="75"/>
      <c r="Z6" s="77" t="s">
        <v>128</v>
      </c>
      <c r="AA6" s="75"/>
      <c r="AB6" s="77" t="s">
        <v>129</v>
      </c>
      <c r="AC6" s="75"/>
      <c r="AD6" s="77" t="s">
        <v>130</v>
      </c>
    </row>
    <row r="7" spans="3:30" s="39" customFormat="1" ht="15.75" thickBot="1">
      <c r="C7" s="39" t="s">
        <v>193</v>
      </c>
      <c r="I7" s="116">
        <v>0.02</v>
      </c>
      <c r="J7" s="118"/>
      <c r="K7" s="125"/>
      <c r="L7" s="126"/>
      <c r="M7" s="125"/>
      <c r="N7" s="126"/>
      <c r="O7" s="125"/>
      <c r="P7" s="126"/>
      <c r="Q7" s="125"/>
      <c r="R7" s="126"/>
      <c r="S7" s="125"/>
      <c r="T7" s="126"/>
      <c r="U7" s="125"/>
      <c r="V7" s="126"/>
      <c r="W7" s="125"/>
      <c r="X7" s="126"/>
      <c r="Y7" s="125"/>
      <c r="Z7" s="126"/>
      <c r="AA7" s="125"/>
      <c r="AB7" s="126"/>
      <c r="AC7" s="125"/>
      <c r="AD7" s="126"/>
    </row>
    <row r="8" spans="3:30" s="39" customFormat="1" ht="15">
      <c r="C8" s="91" t="s">
        <v>196</v>
      </c>
      <c r="D8" s="91"/>
      <c r="E8" s="91"/>
      <c r="F8" s="91"/>
      <c r="G8" s="91"/>
      <c r="J8" s="119"/>
      <c r="K8" s="125"/>
      <c r="L8" s="127"/>
      <c r="M8" s="125"/>
      <c r="N8" s="127"/>
      <c r="O8" s="125"/>
      <c r="P8" s="127"/>
      <c r="Q8" s="125"/>
      <c r="R8" s="127"/>
      <c r="S8" s="125"/>
      <c r="T8" s="127"/>
      <c r="U8" s="125"/>
      <c r="V8" s="127"/>
      <c r="W8" s="125"/>
      <c r="X8" s="127"/>
      <c r="Y8" s="125"/>
      <c r="Z8" s="127"/>
      <c r="AA8" s="125"/>
      <c r="AB8" s="127"/>
      <c r="AC8" s="125"/>
      <c r="AD8" s="127"/>
    </row>
    <row r="9" spans="3:30" s="39" customFormat="1" ht="15">
      <c r="C9" s="92"/>
      <c r="D9" s="92"/>
      <c r="E9" s="92"/>
      <c r="F9" s="92"/>
      <c r="G9" s="92"/>
      <c r="J9" s="120"/>
      <c r="K9" s="125"/>
      <c r="L9" s="128"/>
      <c r="M9" s="125"/>
      <c r="N9" s="128"/>
      <c r="O9" s="125"/>
      <c r="P9" s="128"/>
      <c r="Q9" s="125"/>
      <c r="R9" s="128"/>
      <c r="S9" s="125"/>
      <c r="T9" s="128"/>
      <c r="U9" s="125"/>
      <c r="V9" s="128"/>
      <c r="W9" s="125"/>
      <c r="X9" s="128"/>
      <c r="Y9" s="125"/>
      <c r="Z9" s="128"/>
      <c r="AA9" s="125"/>
      <c r="AB9" s="128"/>
      <c r="AC9" s="125"/>
      <c r="AD9" s="128"/>
    </row>
    <row r="10" spans="3:30" s="39" customFormat="1" ht="15">
      <c r="C10" s="92"/>
      <c r="D10" s="92"/>
      <c r="E10" s="92"/>
      <c r="F10" s="92"/>
      <c r="G10" s="92"/>
      <c r="J10" s="121"/>
      <c r="K10" s="125"/>
      <c r="L10" s="129"/>
      <c r="M10" s="125"/>
      <c r="N10" s="129"/>
      <c r="O10" s="125"/>
      <c r="P10" s="129"/>
      <c r="Q10" s="125"/>
      <c r="R10" s="129"/>
      <c r="S10" s="125"/>
      <c r="T10" s="129"/>
      <c r="U10" s="125"/>
      <c r="V10" s="129"/>
      <c r="W10" s="125"/>
      <c r="X10" s="129"/>
      <c r="Y10" s="125"/>
      <c r="Z10" s="129"/>
      <c r="AA10" s="125"/>
      <c r="AB10" s="129"/>
      <c r="AC10" s="125"/>
      <c r="AD10" s="129"/>
    </row>
    <row r="11" spans="10:30" s="39" customFormat="1" ht="15">
      <c r="J11" s="118"/>
      <c r="K11" s="125"/>
      <c r="L11" s="126"/>
      <c r="M11" s="125"/>
      <c r="N11" s="126"/>
      <c r="O11" s="125"/>
      <c r="P11" s="126"/>
      <c r="Q11" s="125"/>
      <c r="R11" s="126"/>
      <c r="S11" s="125"/>
      <c r="T11" s="126"/>
      <c r="U11" s="125"/>
      <c r="V11" s="126"/>
      <c r="W11" s="125"/>
      <c r="X11" s="126"/>
      <c r="Y11" s="125"/>
      <c r="Z11" s="126"/>
      <c r="AA11" s="125"/>
      <c r="AB11" s="126"/>
      <c r="AC11" s="125"/>
      <c r="AD11" s="126"/>
    </row>
    <row r="12" spans="3:30" ht="15">
      <c r="C12" t="s">
        <v>97</v>
      </c>
      <c r="D12" t="s">
        <v>94</v>
      </c>
      <c r="E12" t="s">
        <v>95</v>
      </c>
      <c r="F12" t="s">
        <v>98</v>
      </c>
      <c r="G12" t="s">
        <v>96</v>
      </c>
      <c r="I12" s="114" t="s">
        <v>198</v>
      </c>
      <c r="J12" s="15"/>
      <c r="K12" s="78" t="s">
        <v>114</v>
      </c>
      <c r="L12" s="46" t="s">
        <v>5</v>
      </c>
      <c r="M12" s="78" t="s">
        <v>114</v>
      </c>
      <c r="N12" s="46" t="s">
        <v>5</v>
      </c>
      <c r="O12" s="78" t="s">
        <v>114</v>
      </c>
      <c r="P12" s="46" t="s">
        <v>5</v>
      </c>
      <c r="Q12" s="78" t="s">
        <v>114</v>
      </c>
      <c r="R12" s="46" t="s">
        <v>5</v>
      </c>
      <c r="S12" s="78" t="s">
        <v>114</v>
      </c>
      <c r="T12" s="46" t="s">
        <v>5</v>
      </c>
      <c r="U12" s="78" t="s">
        <v>114</v>
      </c>
      <c r="V12" s="46" t="s">
        <v>5</v>
      </c>
      <c r="W12" s="78" t="s">
        <v>114</v>
      </c>
      <c r="X12" s="46" t="s">
        <v>5</v>
      </c>
      <c r="Y12" s="78" t="s">
        <v>114</v>
      </c>
      <c r="Z12" s="46" t="s">
        <v>5</v>
      </c>
      <c r="AA12" s="78" t="s">
        <v>114</v>
      </c>
      <c r="AB12" s="46" t="s">
        <v>5</v>
      </c>
      <c r="AC12" s="78" t="s">
        <v>114</v>
      </c>
      <c r="AD12" s="46" t="s">
        <v>5</v>
      </c>
    </row>
    <row r="13" spans="2:30" ht="15">
      <c r="B13" t="s">
        <v>46</v>
      </c>
      <c r="J13" s="15"/>
      <c r="K13" s="78"/>
      <c r="L13" s="46"/>
      <c r="M13" s="78"/>
      <c r="N13" s="46"/>
      <c r="O13" s="78"/>
      <c r="P13" s="46"/>
      <c r="Q13" s="78"/>
      <c r="R13" s="46"/>
      <c r="S13" s="78"/>
      <c r="T13" s="46"/>
      <c r="U13" s="78"/>
      <c r="V13" s="46"/>
      <c r="W13" s="78"/>
      <c r="X13" s="46"/>
      <c r="Y13" s="78"/>
      <c r="Z13" s="46"/>
      <c r="AA13" s="78"/>
      <c r="AB13" s="46"/>
      <c r="AC13" s="78"/>
      <c r="AD13" s="46"/>
    </row>
    <row r="14" spans="2:31" ht="15">
      <c r="B14" s="87">
        <v>15</v>
      </c>
      <c r="C14" s="88">
        <v>30915</v>
      </c>
      <c r="D14" s="87">
        <v>99359</v>
      </c>
      <c r="F14" s="50">
        <v>0.32</v>
      </c>
      <c r="G14" s="23">
        <f aca="true" t="shared" si="0" ref="G14:G20">+D14*(1+F14)</f>
        <v>131153.88</v>
      </c>
      <c r="I14" s="122"/>
      <c r="J14" s="122"/>
      <c r="K14" s="143"/>
      <c r="L14" s="144"/>
      <c r="M14" s="143"/>
      <c r="N14" s="144"/>
      <c r="O14" s="143"/>
      <c r="P14" s="144"/>
      <c r="Q14" s="143"/>
      <c r="R14" s="144"/>
      <c r="S14" s="143"/>
      <c r="T14" s="144"/>
      <c r="U14" s="143"/>
      <c r="V14" s="144"/>
      <c r="W14" s="143"/>
      <c r="X14" s="144"/>
      <c r="Y14" s="143"/>
      <c r="Z14" s="144"/>
      <c r="AA14" s="143"/>
      <c r="AB14" s="144"/>
      <c r="AC14" s="143"/>
      <c r="AD14" s="144"/>
      <c r="AE14" s="56"/>
    </row>
    <row r="15" spans="2:31" ht="15">
      <c r="B15" s="87">
        <v>16</v>
      </c>
      <c r="C15" s="88">
        <v>30916</v>
      </c>
      <c r="D15" s="87">
        <v>99359</v>
      </c>
      <c r="F15" s="50">
        <v>0.32</v>
      </c>
      <c r="G15" s="23">
        <f t="shared" si="0"/>
        <v>131153.88</v>
      </c>
      <c r="I15" s="122"/>
      <c r="J15" s="122"/>
      <c r="K15" s="143"/>
      <c r="L15" s="144"/>
      <c r="M15" s="143"/>
      <c r="N15" s="144"/>
      <c r="O15" s="143"/>
      <c r="P15" s="144"/>
      <c r="Q15" s="143"/>
      <c r="R15" s="144"/>
      <c r="S15" s="143"/>
      <c r="T15" s="144"/>
      <c r="U15" s="143"/>
      <c r="V15" s="144"/>
      <c r="W15" s="143"/>
      <c r="X15" s="144"/>
      <c r="Y15" s="143"/>
      <c r="Z15" s="144"/>
      <c r="AA15" s="143"/>
      <c r="AB15" s="144"/>
      <c r="AC15" s="143"/>
      <c r="AD15" s="144"/>
      <c r="AE15" s="56"/>
    </row>
    <row r="16" spans="2:31" ht="15">
      <c r="B16" s="87">
        <v>17</v>
      </c>
      <c r="C16" s="88">
        <v>30917</v>
      </c>
      <c r="D16" s="87">
        <v>104494</v>
      </c>
      <c r="F16" s="50">
        <v>0.32</v>
      </c>
      <c r="G16" s="23">
        <f t="shared" si="0"/>
        <v>137932.08000000002</v>
      </c>
      <c r="I16" s="122"/>
      <c r="J16" s="122"/>
      <c r="K16" s="143"/>
      <c r="L16" s="144"/>
      <c r="M16" s="143"/>
      <c r="N16" s="144"/>
      <c r="O16" s="143"/>
      <c r="P16" s="144"/>
      <c r="Q16" s="143"/>
      <c r="R16" s="144"/>
      <c r="S16" s="143"/>
      <c r="T16" s="144"/>
      <c r="U16" s="143"/>
      <c r="V16" s="144"/>
      <c r="W16" s="143"/>
      <c r="X16" s="144"/>
      <c r="Y16" s="143"/>
      <c r="Z16" s="144"/>
      <c r="AA16" s="143"/>
      <c r="AB16" s="144"/>
      <c r="AC16" s="143"/>
      <c r="AD16" s="144"/>
      <c r="AE16" s="56"/>
    </row>
    <row r="17" spans="2:31" ht="15">
      <c r="B17" s="87">
        <v>18</v>
      </c>
      <c r="C17" s="88">
        <v>30918</v>
      </c>
      <c r="D17" s="87">
        <v>110122</v>
      </c>
      <c r="F17" s="50">
        <v>0.32</v>
      </c>
      <c r="G17" s="23">
        <f t="shared" si="0"/>
        <v>145361.04</v>
      </c>
      <c r="I17" s="122"/>
      <c r="J17" s="122"/>
      <c r="K17" s="143"/>
      <c r="L17" s="144"/>
      <c r="M17" s="143"/>
      <c r="N17" s="144"/>
      <c r="O17" s="143"/>
      <c r="P17" s="144"/>
      <c r="Q17" s="143"/>
      <c r="R17" s="144"/>
      <c r="S17" s="143"/>
      <c r="T17" s="144"/>
      <c r="U17" s="143"/>
      <c r="V17" s="144"/>
      <c r="W17" s="143"/>
      <c r="X17" s="144"/>
      <c r="Y17" s="143"/>
      <c r="Z17" s="144"/>
      <c r="AA17" s="143"/>
      <c r="AB17" s="144"/>
      <c r="AC17" s="143"/>
      <c r="AD17" s="144"/>
      <c r="AE17" s="56"/>
    </row>
    <row r="18" spans="2:31" ht="15">
      <c r="B18" s="87">
        <v>19</v>
      </c>
      <c r="C18" s="88">
        <v>30919</v>
      </c>
      <c r="D18" s="87">
        <v>116332</v>
      </c>
      <c r="F18" s="50">
        <v>0.32</v>
      </c>
      <c r="G18" s="23">
        <f t="shared" si="0"/>
        <v>153558.24000000002</v>
      </c>
      <c r="I18" s="122"/>
      <c r="J18" s="122"/>
      <c r="K18" s="143"/>
      <c r="L18" s="144"/>
      <c r="M18" s="143"/>
      <c r="N18" s="144"/>
      <c r="O18" s="143"/>
      <c r="P18" s="144"/>
      <c r="Q18" s="143"/>
      <c r="R18" s="144"/>
      <c r="S18" s="143"/>
      <c r="T18" s="144"/>
      <c r="U18" s="143"/>
      <c r="V18" s="144"/>
      <c r="W18" s="143"/>
      <c r="X18" s="144"/>
      <c r="Y18" s="143"/>
      <c r="Z18" s="144"/>
      <c r="AA18" s="143"/>
      <c r="AB18" s="144"/>
      <c r="AC18" s="143"/>
      <c r="AD18" s="144"/>
      <c r="AE18" s="56"/>
    </row>
    <row r="19" spans="2:31" ht="15">
      <c r="B19" s="87">
        <v>20</v>
      </c>
      <c r="C19" s="88">
        <v>30920</v>
      </c>
      <c r="D19" s="87">
        <v>123178</v>
      </c>
      <c r="F19" s="50">
        <v>0.32</v>
      </c>
      <c r="G19" s="23">
        <f t="shared" si="0"/>
        <v>162594.96000000002</v>
      </c>
      <c r="I19" s="122"/>
      <c r="J19" s="122"/>
      <c r="K19" s="143"/>
      <c r="L19" s="144"/>
      <c r="M19" s="143"/>
      <c r="N19" s="144"/>
      <c r="O19" s="143"/>
      <c r="P19" s="144"/>
      <c r="Q19" s="143"/>
      <c r="R19" s="144"/>
      <c r="S19" s="143"/>
      <c r="T19" s="144"/>
      <c r="U19" s="143"/>
      <c r="V19" s="144"/>
      <c r="W19" s="143"/>
      <c r="X19" s="144"/>
      <c r="Y19" s="143"/>
      <c r="Z19" s="144"/>
      <c r="AA19" s="143"/>
      <c r="AB19" s="144"/>
      <c r="AC19" s="143"/>
      <c r="AD19" s="144"/>
      <c r="AE19" s="56"/>
    </row>
    <row r="20" spans="2:31" ht="15">
      <c r="B20" s="87">
        <v>22</v>
      </c>
      <c r="C20" s="88">
        <v>30921</v>
      </c>
      <c r="D20" s="87">
        <v>139097</v>
      </c>
      <c r="F20" s="50">
        <v>0.32</v>
      </c>
      <c r="G20" s="23">
        <f t="shared" si="0"/>
        <v>183608.04</v>
      </c>
      <c r="I20" s="122"/>
      <c r="J20" s="122"/>
      <c r="K20" s="143"/>
      <c r="L20" s="144"/>
      <c r="M20" s="143"/>
      <c r="N20" s="144"/>
      <c r="O20" s="143"/>
      <c r="P20" s="144"/>
      <c r="Q20" s="143"/>
      <c r="R20" s="144"/>
      <c r="S20" s="143"/>
      <c r="T20" s="144"/>
      <c r="U20" s="143"/>
      <c r="V20" s="144"/>
      <c r="W20" s="143"/>
      <c r="X20" s="144"/>
      <c r="Y20" s="143"/>
      <c r="Z20" s="144"/>
      <c r="AA20" s="143"/>
      <c r="AB20" s="144"/>
      <c r="AC20" s="143"/>
      <c r="AD20" s="144"/>
      <c r="AE20" s="56"/>
    </row>
    <row r="21" spans="1:31" ht="15">
      <c r="A21" t="str">
        <f>+B6&amp;B13&amp;B21</f>
        <v>Soins et servicesGestionnairesTotal</v>
      </c>
      <c r="B21" t="s">
        <v>8</v>
      </c>
      <c r="C21" s="64"/>
      <c r="F21" s="50"/>
      <c r="G21" s="23"/>
      <c r="I21" s="70"/>
      <c r="J21" s="70"/>
      <c r="K21" s="143">
        <f>+SUM(K14:K20)</f>
        <v>0</v>
      </c>
      <c r="L21" s="67">
        <f aca="true" t="shared" si="1" ref="L21:AD21">+SUM(L14:L20)</f>
        <v>0</v>
      </c>
      <c r="M21" s="143">
        <f t="shared" si="1"/>
        <v>0</v>
      </c>
      <c r="N21" s="67">
        <f t="shared" si="1"/>
        <v>0</v>
      </c>
      <c r="O21" s="143">
        <f t="shared" si="1"/>
        <v>0</v>
      </c>
      <c r="P21" s="67">
        <f t="shared" si="1"/>
        <v>0</v>
      </c>
      <c r="Q21" s="143">
        <f t="shared" si="1"/>
        <v>0</v>
      </c>
      <c r="R21" s="67">
        <f t="shared" si="1"/>
        <v>0</v>
      </c>
      <c r="S21" s="143">
        <f t="shared" si="1"/>
        <v>0</v>
      </c>
      <c r="T21" s="67">
        <f t="shared" si="1"/>
        <v>0</v>
      </c>
      <c r="U21" s="143">
        <f t="shared" si="1"/>
        <v>0</v>
      </c>
      <c r="V21" s="67">
        <f t="shared" si="1"/>
        <v>0</v>
      </c>
      <c r="W21" s="143">
        <f t="shared" si="1"/>
        <v>0</v>
      </c>
      <c r="X21" s="67">
        <f t="shared" si="1"/>
        <v>0</v>
      </c>
      <c r="Y21" s="143">
        <f t="shared" si="1"/>
        <v>0</v>
      </c>
      <c r="Z21" s="67">
        <f t="shared" si="1"/>
        <v>0</v>
      </c>
      <c r="AA21" s="143">
        <f t="shared" si="1"/>
        <v>0</v>
      </c>
      <c r="AB21" s="67">
        <f t="shared" si="1"/>
        <v>0</v>
      </c>
      <c r="AC21" s="143">
        <f t="shared" si="1"/>
        <v>0</v>
      </c>
      <c r="AD21" s="67">
        <f t="shared" si="1"/>
        <v>0</v>
      </c>
      <c r="AE21" s="56"/>
    </row>
    <row r="22" spans="2:30" ht="15">
      <c r="B22" t="s">
        <v>48</v>
      </c>
      <c r="I22" s="70"/>
      <c r="J22" s="70"/>
      <c r="K22" s="28"/>
      <c r="L22" s="67"/>
      <c r="M22" s="28"/>
      <c r="N22" s="67"/>
      <c r="O22" s="28"/>
      <c r="P22" s="67"/>
      <c r="Q22" s="28"/>
      <c r="R22" s="67"/>
      <c r="S22" s="28"/>
      <c r="T22" s="67"/>
      <c r="U22" s="28"/>
      <c r="V22" s="67"/>
      <c r="W22" s="28"/>
      <c r="X22" s="67"/>
      <c r="Y22" s="28"/>
      <c r="Z22" s="67"/>
      <c r="AA22" s="28"/>
      <c r="AB22" s="67"/>
      <c r="AC22" s="28"/>
      <c r="AD22" s="67"/>
    </row>
    <row r="23" spans="2:31" ht="15">
      <c r="B23" s="88" t="s">
        <v>118</v>
      </c>
      <c r="C23" s="87"/>
      <c r="D23" s="89">
        <v>152131</v>
      </c>
      <c r="F23" s="50">
        <v>0.32</v>
      </c>
      <c r="G23" s="23">
        <f>+D23*(1+F23)</f>
        <v>200812.92</v>
      </c>
      <c r="I23" s="122"/>
      <c r="J23" s="122"/>
      <c r="K23" s="143"/>
      <c r="L23" s="144"/>
      <c r="M23" s="143"/>
      <c r="N23" s="144"/>
      <c r="O23" s="143"/>
      <c r="P23" s="144"/>
      <c r="Q23" s="143"/>
      <c r="R23" s="144"/>
      <c r="S23" s="143"/>
      <c r="T23" s="144"/>
      <c r="U23" s="143"/>
      <c r="V23" s="144"/>
      <c r="W23" s="143"/>
      <c r="X23" s="144"/>
      <c r="Y23" s="143"/>
      <c r="Z23" s="144"/>
      <c r="AA23" s="143"/>
      <c r="AB23" s="144"/>
      <c r="AC23" s="143"/>
      <c r="AD23" s="144"/>
      <c r="AE23" s="56"/>
    </row>
    <row r="24" spans="2:31" ht="15">
      <c r="B24" s="88" t="s">
        <v>119</v>
      </c>
      <c r="C24" s="87"/>
      <c r="D24" s="89">
        <v>170468</v>
      </c>
      <c r="F24" s="50">
        <v>0.32</v>
      </c>
      <c r="G24" s="23">
        <f aca="true" t="shared" si="2" ref="G24:G25">+D24*(1+F24)</f>
        <v>225017.76</v>
      </c>
      <c r="I24" s="122"/>
      <c r="J24" s="122"/>
      <c r="K24" s="143"/>
      <c r="L24" s="144"/>
      <c r="M24" s="143"/>
      <c r="N24" s="144"/>
      <c r="O24" s="143"/>
      <c r="P24" s="144"/>
      <c r="Q24" s="143"/>
      <c r="R24" s="144"/>
      <c r="S24" s="143"/>
      <c r="T24" s="144"/>
      <c r="U24" s="143"/>
      <c r="V24" s="144"/>
      <c r="W24" s="143"/>
      <c r="X24" s="144"/>
      <c r="Y24" s="143"/>
      <c r="Z24" s="144"/>
      <c r="AA24" s="143"/>
      <c r="AB24" s="144"/>
      <c r="AC24" s="143"/>
      <c r="AD24" s="144"/>
      <c r="AE24" s="56"/>
    </row>
    <row r="25" spans="2:31" ht="15">
      <c r="B25" s="88" t="s">
        <v>120</v>
      </c>
      <c r="C25" s="87"/>
      <c r="D25" s="89">
        <v>191014</v>
      </c>
      <c r="F25" s="50">
        <v>0.32</v>
      </c>
      <c r="G25" s="23">
        <f t="shared" si="2"/>
        <v>252138.48</v>
      </c>
      <c r="I25" s="122"/>
      <c r="J25" s="122"/>
      <c r="K25" s="143"/>
      <c r="L25" s="144"/>
      <c r="M25" s="143"/>
      <c r="N25" s="144"/>
      <c r="O25" s="143"/>
      <c r="P25" s="144"/>
      <c r="Q25" s="143"/>
      <c r="R25" s="144"/>
      <c r="S25" s="143"/>
      <c r="T25" s="144"/>
      <c r="U25" s="143"/>
      <c r="V25" s="144"/>
      <c r="W25" s="143"/>
      <c r="X25" s="144"/>
      <c r="Y25" s="143"/>
      <c r="Z25" s="144"/>
      <c r="AA25" s="143"/>
      <c r="AB25" s="144"/>
      <c r="AC25" s="143"/>
      <c r="AD25" s="144"/>
      <c r="AE25" s="56"/>
    </row>
    <row r="26" spans="1:31" ht="15">
      <c r="A26" t="str">
        <f>+B6&amp;B22&amp;B26</f>
        <v>Soins et servicesPersonnel médicalTotal</v>
      </c>
      <c r="B26" t="s">
        <v>8</v>
      </c>
      <c r="I26" s="70"/>
      <c r="J26" s="70"/>
      <c r="K26" s="143">
        <f>+SUM(K23:K25)</f>
        <v>0</v>
      </c>
      <c r="L26" s="67">
        <f aca="true" t="shared" si="3" ref="L26:AD26">+SUM(L23:L25)</f>
        <v>0</v>
      </c>
      <c r="M26" s="143">
        <f t="shared" si="3"/>
        <v>0</v>
      </c>
      <c r="N26" s="67">
        <f t="shared" si="3"/>
        <v>0</v>
      </c>
      <c r="O26" s="143">
        <f t="shared" si="3"/>
        <v>0</v>
      </c>
      <c r="P26" s="67">
        <f t="shared" si="3"/>
        <v>0</v>
      </c>
      <c r="Q26" s="143">
        <f t="shared" si="3"/>
        <v>0</v>
      </c>
      <c r="R26" s="67">
        <f t="shared" si="3"/>
        <v>0</v>
      </c>
      <c r="S26" s="143">
        <f t="shared" si="3"/>
        <v>0</v>
      </c>
      <c r="T26" s="67">
        <f t="shared" si="3"/>
        <v>0</v>
      </c>
      <c r="U26" s="143">
        <f t="shared" si="3"/>
        <v>0</v>
      </c>
      <c r="V26" s="67">
        <f t="shared" si="3"/>
        <v>0</v>
      </c>
      <c r="W26" s="143">
        <f t="shared" si="3"/>
        <v>0</v>
      </c>
      <c r="X26" s="67">
        <f t="shared" si="3"/>
        <v>0</v>
      </c>
      <c r="Y26" s="143">
        <f t="shared" si="3"/>
        <v>0</v>
      </c>
      <c r="Z26" s="67">
        <f t="shared" si="3"/>
        <v>0</v>
      </c>
      <c r="AA26" s="143">
        <f t="shared" si="3"/>
        <v>0</v>
      </c>
      <c r="AB26" s="67">
        <f t="shared" si="3"/>
        <v>0</v>
      </c>
      <c r="AC26" s="143">
        <f t="shared" si="3"/>
        <v>0</v>
      </c>
      <c r="AD26" s="67">
        <f t="shared" si="3"/>
        <v>0</v>
      </c>
      <c r="AE26" s="56"/>
    </row>
    <row r="27" spans="9:30" ht="15">
      <c r="I27" s="70"/>
      <c r="J27" s="70"/>
      <c r="K27" s="28"/>
      <c r="L27" s="67"/>
      <c r="M27" s="28"/>
      <c r="N27" s="67"/>
      <c r="O27" s="28"/>
      <c r="P27" s="67"/>
      <c r="Q27" s="28"/>
      <c r="R27" s="67"/>
      <c r="S27" s="28"/>
      <c r="T27" s="67"/>
      <c r="U27" s="28"/>
      <c r="V27" s="67"/>
      <c r="W27" s="28"/>
      <c r="X27" s="67"/>
      <c r="Y27" s="28"/>
      <c r="Z27" s="67"/>
      <c r="AA27" s="28"/>
      <c r="AB27" s="67"/>
      <c r="AC27" s="28"/>
      <c r="AD27" s="67"/>
    </row>
    <row r="28" spans="2:30" ht="15">
      <c r="B28" t="s">
        <v>133</v>
      </c>
      <c r="I28" s="70"/>
      <c r="J28" s="70"/>
      <c r="K28" s="28"/>
      <c r="L28" s="67"/>
      <c r="M28" s="28"/>
      <c r="N28" s="67"/>
      <c r="O28" s="28"/>
      <c r="P28" s="67"/>
      <c r="Q28" s="28"/>
      <c r="R28" s="67"/>
      <c r="S28" s="28"/>
      <c r="T28" s="67"/>
      <c r="U28" s="28"/>
      <c r="V28" s="67"/>
      <c r="W28" s="28"/>
      <c r="X28" s="67"/>
      <c r="Y28" s="28"/>
      <c r="Z28" s="67"/>
      <c r="AA28" s="28"/>
      <c r="AB28" s="67"/>
      <c r="AC28" s="28"/>
      <c r="AD28" s="67"/>
    </row>
    <row r="29" spans="2:31" ht="15">
      <c r="B29" s="88" t="s">
        <v>113</v>
      </c>
      <c r="C29" s="87">
        <v>1912</v>
      </c>
      <c r="D29" s="90">
        <v>43.5</v>
      </c>
      <c r="E29" s="87">
        <v>1885</v>
      </c>
      <c r="F29" s="50">
        <v>0.32</v>
      </c>
      <c r="G29" s="23">
        <f>+D29*E29*(1+F29)</f>
        <v>108236.70000000001</v>
      </c>
      <c r="I29" s="122"/>
      <c r="J29" s="122"/>
      <c r="K29" s="28"/>
      <c r="L29" s="130"/>
      <c r="M29" s="28"/>
      <c r="N29" s="130"/>
      <c r="O29" s="28"/>
      <c r="P29" s="130"/>
      <c r="Q29" s="28"/>
      <c r="R29" s="130"/>
      <c r="S29" s="28"/>
      <c r="T29" s="130"/>
      <c r="U29" s="28"/>
      <c r="V29" s="130"/>
      <c r="W29" s="28"/>
      <c r="X29" s="130"/>
      <c r="Y29" s="28"/>
      <c r="Z29" s="130"/>
      <c r="AA29" s="28"/>
      <c r="AB29" s="130"/>
      <c r="AC29" s="28"/>
      <c r="AD29" s="130"/>
      <c r="AE29" s="56"/>
    </row>
    <row r="30" spans="2:31" ht="15">
      <c r="B30" s="88" t="s">
        <v>102</v>
      </c>
      <c r="C30" s="87">
        <v>1914</v>
      </c>
      <c r="D30" s="90">
        <v>46</v>
      </c>
      <c r="E30" s="87">
        <v>1885</v>
      </c>
      <c r="F30" s="50">
        <v>0.32</v>
      </c>
      <c r="G30" s="23">
        <f aca="true" t="shared" si="4" ref="G30:G34">+D30*E30*(1+F30)</f>
        <v>114457.20000000001</v>
      </c>
      <c r="I30" s="122"/>
      <c r="J30" s="122"/>
      <c r="K30" s="28"/>
      <c r="L30" s="130"/>
      <c r="M30" s="28"/>
      <c r="N30" s="130"/>
      <c r="O30" s="28"/>
      <c r="P30" s="130"/>
      <c r="Q30" s="28"/>
      <c r="R30" s="130"/>
      <c r="S30" s="28"/>
      <c r="T30" s="130"/>
      <c r="U30" s="28"/>
      <c r="V30" s="130"/>
      <c r="W30" s="28"/>
      <c r="X30" s="130"/>
      <c r="Y30" s="28"/>
      <c r="Z30" s="130"/>
      <c r="AA30" s="28"/>
      <c r="AB30" s="130"/>
      <c r="AC30" s="28"/>
      <c r="AD30" s="130"/>
      <c r="AE30" s="56"/>
    </row>
    <row r="31" spans="2:31" ht="15">
      <c r="B31" s="88" t="s">
        <v>99</v>
      </c>
      <c r="C31" s="87">
        <v>1907</v>
      </c>
      <c r="D31" s="90">
        <v>38.75</v>
      </c>
      <c r="E31" s="87">
        <v>1885</v>
      </c>
      <c r="F31" s="50">
        <v>0.32</v>
      </c>
      <c r="G31" s="23">
        <f t="shared" si="4"/>
        <v>96417.75</v>
      </c>
      <c r="I31" s="122"/>
      <c r="J31" s="122"/>
      <c r="K31" s="28"/>
      <c r="L31" s="130"/>
      <c r="M31" s="28"/>
      <c r="N31" s="130"/>
      <c r="O31" s="28"/>
      <c r="P31" s="130"/>
      <c r="Q31" s="28"/>
      <c r="R31" s="130"/>
      <c r="S31" s="28"/>
      <c r="T31" s="130"/>
      <c r="U31" s="28"/>
      <c r="V31" s="130"/>
      <c r="W31" s="28"/>
      <c r="X31" s="130"/>
      <c r="Y31" s="28"/>
      <c r="Z31" s="130"/>
      <c r="AA31" s="28"/>
      <c r="AB31" s="130"/>
      <c r="AC31" s="28"/>
      <c r="AD31" s="130"/>
      <c r="AE31" s="56"/>
    </row>
    <row r="32" spans="2:31" ht="15">
      <c r="B32" s="88" t="s">
        <v>100</v>
      </c>
      <c r="C32" s="87">
        <v>2471</v>
      </c>
      <c r="D32" s="90">
        <v>30.55</v>
      </c>
      <c r="E32" s="87">
        <v>1885</v>
      </c>
      <c r="F32" s="50">
        <v>0.32</v>
      </c>
      <c r="G32" s="23">
        <f t="shared" si="4"/>
        <v>76014.51000000001</v>
      </c>
      <c r="I32" s="122"/>
      <c r="J32" s="122"/>
      <c r="K32" s="28"/>
      <c r="L32" s="130"/>
      <c r="M32" s="28"/>
      <c r="N32" s="130"/>
      <c r="O32" s="28"/>
      <c r="P32" s="130"/>
      <c r="Q32" s="28"/>
      <c r="R32" s="130"/>
      <c r="S32" s="28"/>
      <c r="T32" s="130"/>
      <c r="U32" s="28"/>
      <c r="V32" s="130"/>
      <c r="W32" s="28"/>
      <c r="X32" s="130"/>
      <c r="Y32" s="28"/>
      <c r="Z32" s="130"/>
      <c r="AA32" s="28"/>
      <c r="AB32" s="130"/>
      <c r="AC32" s="28"/>
      <c r="AD32" s="130"/>
      <c r="AE32" s="56"/>
    </row>
    <row r="33" spans="2:31" ht="15">
      <c r="B33" s="88" t="s">
        <v>101</v>
      </c>
      <c r="C33" s="87">
        <v>3455</v>
      </c>
      <c r="D33" s="90">
        <v>27.77</v>
      </c>
      <c r="E33" s="87">
        <v>1885</v>
      </c>
      <c r="F33" s="50">
        <v>0.32</v>
      </c>
      <c r="G33" s="23">
        <f t="shared" si="4"/>
        <v>69097.314</v>
      </c>
      <c r="I33" s="122"/>
      <c r="J33" s="122"/>
      <c r="K33" s="28"/>
      <c r="L33" s="130"/>
      <c r="M33" s="28"/>
      <c r="N33" s="130"/>
      <c r="O33" s="28"/>
      <c r="P33" s="130"/>
      <c r="Q33" s="28"/>
      <c r="R33" s="130"/>
      <c r="S33" s="28"/>
      <c r="T33" s="130"/>
      <c r="U33" s="28"/>
      <c r="V33" s="130"/>
      <c r="W33" s="28"/>
      <c r="X33" s="130"/>
      <c r="Y33" s="28"/>
      <c r="Z33" s="130"/>
      <c r="AA33" s="28"/>
      <c r="AB33" s="130"/>
      <c r="AC33" s="28"/>
      <c r="AD33" s="130"/>
      <c r="AE33" s="56"/>
    </row>
    <row r="34" spans="2:31" ht="15">
      <c r="B34" s="88" t="s">
        <v>109</v>
      </c>
      <c r="C34" s="87">
        <v>3459</v>
      </c>
      <c r="D34" s="90">
        <v>21.55</v>
      </c>
      <c r="E34" s="87">
        <v>1885</v>
      </c>
      <c r="F34" s="50">
        <v>0.32</v>
      </c>
      <c r="G34" s="23">
        <f t="shared" si="4"/>
        <v>53620.71</v>
      </c>
      <c r="I34" s="122"/>
      <c r="J34" s="122"/>
      <c r="K34" s="28"/>
      <c r="L34" s="130"/>
      <c r="M34" s="28"/>
      <c r="N34" s="130"/>
      <c r="O34" s="28"/>
      <c r="P34" s="130"/>
      <c r="Q34" s="28"/>
      <c r="R34" s="130"/>
      <c r="S34" s="28"/>
      <c r="T34" s="130"/>
      <c r="U34" s="28"/>
      <c r="V34" s="130"/>
      <c r="W34" s="28"/>
      <c r="X34" s="130"/>
      <c r="Y34" s="28"/>
      <c r="Z34" s="130"/>
      <c r="AA34" s="28"/>
      <c r="AB34" s="130"/>
      <c r="AC34" s="28"/>
      <c r="AD34" s="130"/>
      <c r="AE34" s="56"/>
    </row>
    <row r="35" spans="1:31" ht="15">
      <c r="A35" t="str">
        <f>+B6&amp;B28&amp;B35</f>
        <v>Soins et servicesPersonnel clinique (échelon 2/3)Total</v>
      </c>
      <c r="B35" t="s">
        <v>8</v>
      </c>
      <c r="I35" s="70"/>
      <c r="J35" s="70"/>
      <c r="K35" s="28">
        <f>+SUM(K29:K34)</f>
        <v>0</v>
      </c>
      <c r="L35" s="67">
        <f aca="true" t="shared" si="5" ref="L35:AD35">+SUM(L29:L34)</f>
        <v>0</v>
      </c>
      <c r="M35" s="28">
        <f t="shared" si="5"/>
        <v>0</v>
      </c>
      <c r="N35" s="67">
        <f t="shared" si="5"/>
        <v>0</v>
      </c>
      <c r="O35" s="28">
        <f t="shared" si="5"/>
        <v>0</v>
      </c>
      <c r="P35" s="67">
        <f t="shared" si="5"/>
        <v>0</v>
      </c>
      <c r="Q35" s="28">
        <f t="shared" si="5"/>
        <v>0</v>
      </c>
      <c r="R35" s="67">
        <f t="shared" si="5"/>
        <v>0</v>
      </c>
      <c r="S35" s="28">
        <f t="shared" si="5"/>
        <v>0</v>
      </c>
      <c r="T35" s="67">
        <f t="shared" si="5"/>
        <v>0</v>
      </c>
      <c r="U35" s="28">
        <f t="shared" si="5"/>
        <v>0</v>
      </c>
      <c r="V35" s="67">
        <f t="shared" si="5"/>
        <v>0</v>
      </c>
      <c r="W35" s="28">
        <f t="shared" si="5"/>
        <v>0</v>
      </c>
      <c r="X35" s="67">
        <f t="shared" si="5"/>
        <v>0</v>
      </c>
      <c r="Y35" s="28">
        <f t="shared" si="5"/>
        <v>0</v>
      </c>
      <c r="Z35" s="67">
        <f t="shared" si="5"/>
        <v>0</v>
      </c>
      <c r="AA35" s="28">
        <f t="shared" si="5"/>
        <v>0</v>
      </c>
      <c r="AB35" s="67">
        <f t="shared" si="5"/>
        <v>0</v>
      </c>
      <c r="AC35" s="28">
        <f t="shared" si="5"/>
        <v>0</v>
      </c>
      <c r="AD35" s="67">
        <f t="shared" si="5"/>
        <v>0</v>
      </c>
      <c r="AE35" s="56"/>
    </row>
    <row r="36" spans="2:30" ht="15">
      <c r="B36" s="64"/>
      <c r="I36" s="70"/>
      <c r="J36" s="70"/>
      <c r="K36" s="28"/>
      <c r="L36" s="67"/>
      <c r="M36" s="28"/>
      <c r="N36" s="67"/>
      <c r="O36" s="28"/>
      <c r="P36" s="67"/>
      <c r="Q36" s="28"/>
      <c r="R36" s="67"/>
      <c r="S36" s="28"/>
      <c r="T36" s="67"/>
      <c r="U36" s="28"/>
      <c r="V36" s="67"/>
      <c r="W36" s="28"/>
      <c r="X36" s="67"/>
      <c r="Y36" s="28"/>
      <c r="Z36" s="67"/>
      <c r="AA36" s="28"/>
      <c r="AB36" s="67"/>
      <c r="AC36" s="28"/>
      <c r="AD36" s="67"/>
    </row>
    <row r="37" spans="2:30" ht="15">
      <c r="B37" t="s">
        <v>49</v>
      </c>
      <c r="I37" s="70"/>
      <c r="J37" s="70"/>
      <c r="K37" s="28"/>
      <c r="L37" s="67"/>
      <c r="M37" s="28"/>
      <c r="N37" s="67"/>
      <c r="O37" s="28"/>
      <c r="P37" s="67"/>
      <c r="Q37" s="28"/>
      <c r="R37" s="67"/>
      <c r="S37" s="28"/>
      <c r="T37" s="67"/>
      <c r="U37" s="28"/>
      <c r="V37" s="67"/>
      <c r="W37" s="28"/>
      <c r="X37" s="67"/>
      <c r="Y37" s="28"/>
      <c r="Z37" s="67"/>
      <c r="AA37" s="28"/>
      <c r="AB37" s="67"/>
      <c r="AC37" s="28"/>
      <c r="AD37" s="67"/>
    </row>
    <row r="38" spans="2:31" ht="15">
      <c r="B38" s="88" t="s">
        <v>103</v>
      </c>
      <c r="C38" s="87">
        <v>1550</v>
      </c>
      <c r="D38" s="90">
        <v>39.96</v>
      </c>
      <c r="E38" s="87">
        <f>35*52</f>
        <v>1820</v>
      </c>
      <c r="F38" s="50">
        <v>0.32</v>
      </c>
      <c r="G38" s="23">
        <f>+D38*E38*(1+F38)</f>
        <v>95999.904</v>
      </c>
      <c r="I38" s="122"/>
      <c r="J38" s="122"/>
      <c r="K38" s="28"/>
      <c r="L38" s="130"/>
      <c r="M38" s="28"/>
      <c r="N38" s="130"/>
      <c r="O38" s="28"/>
      <c r="P38" s="130"/>
      <c r="Q38" s="28"/>
      <c r="R38" s="130"/>
      <c r="S38" s="28"/>
      <c r="T38" s="130"/>
      <c r="U38" s="28"/>
      <c r="V38" s="130"/>
      <c r="W38" s="28"/>
      <c r="X38" s="130"/>
      <c r="Y38" s="28"/>
      <c r="Z38" s="130"/>
      <c r="AA38" s="28"/>
      <c r="AB38" s="130"/>
      <c r="AC38" s="28"/>
      <c r="AD38" s="130"/>
      <c r="AE38" s="56"/>
    </row>
    <row r="39" spans="2:31" ht="15">
      <c r="B39" s="88" t="s">
        <v>104</v>
      </c>
      <c r="C39" s="87">
        <v>1546</v>
      </c>
      <c r="D39" s="90">
        <v>43.5</v>
      </c>
      <c r="E39" s="87">
        <f aca="true" t="shared" si="6" ref="E39:E41">35*52</f>
        <v>1820</v>
      </c>
      <c r="F39" s="50">
        <v>0.32</v>
      </c>
      <c r="G39" s="23">
        <f aca="true" t="shared" si="7" ref="G39:G48">+D39*E39*(1+F39)</f>
        <v>104504.40000000001</v>
      </c>
      <c r="I39" s="122"/>
      <c r="J39" s="122"/>
      <c r="K39" s="28"/>
      <c r="L39" s="130"/>
      <c r="M39" s="28"/>
      <c r="N39" s="130"/>
      <c r="O39" s="28"/>
      <c r="P39" s="130"/>
      <c r="Q39" s="28"/>
      <c r="R39" s="130"/>
      <c r="S39" s="28"/>
      <c r="T39" s="130"/>
      <c r="U39" s="28"/>
      <c r="V39" s="130"/>
      <c r="W39" s="28"/>
      <c r="X39" s="130"/>
      <c r="Y39" s="28"/>
      <c r="Z39" s="130"/>
      <c r="AA39" s="28"/>
      <c r="AB39" s="130"/>
      <c r="AC39" s="28"/>
      <c r="AD39" s="130"/>
      <c r="AE39" s="56"/>
    </row>
    <row r="40" spans="2:31" ht="15">
      <c r="B40" s="88" t="s">
        <v>115</v>
      </c>
      <c r="C40" s="87">
        <v>1233</v>
      </c>
      <c r="D40" s="90">
        <v>41.63</v>
      </c>
      <c r="E40" s="87">
        <f t="shared" si="6"/>
        <v>1820</v>
      </c>
      <c r="F40" s="50">
        <v>0.32</v>
      </c>
      <c r="G40" s="23">
        <f t="shared" si="7"/>
        <v>100011.91200000001</v>
      </c>
      <c r="I40" s="122"/>
      <c r="J40" s="122"/>
      <c r="K40" s="28"/>
      <c r="L40" s="130"/>
      <c r="M40" s="28"/>
      <c r="N40" s="130"/>
      <c r="O40" s="28"/>
      <c r="P40" s="130"/>
      <c r="Q40" s="28"/>
      <c r="R40" s="130"/>
      <c r="S40" s="28"/>
      <c r="T40" s="130"/>
      <c r="U40" s="28"/>
      <c r="V40" s="130"/>
      <c r="W40" s="28"/>
      <c r="X40" s="130"/>
      <c r="Y40" s="28"/>
      <c r="Z40" s="130"/>
      <c r="AA40" s="28"/>
      <c r="AB40" s="130"/>
      <c r="AC40" s="28"/>
      <c r="AD40" s="130"/>
      <c r="AE40" s="56"/>
    </row>
    <row r="41" spans="2:31" ht="15">
      <c r="B41" s="88" t="s">
        <v>105</v>
      </c>
      <c r="C41" s="87">
        <v>1230</v>
      </c>
      <c r="D41" s="90">
        <v>41.63</v>
      </c>
      <c r="E41" s="87">
        <f t="shared" si="6"/>
        <v>1820</v>
      </c>
      <c r="F41" s="50">
        <v>0.32</v>
      </c>
      <c r="G41" s="23">
        <f t="shared" si="7"/>
        <v>100011.91200000001</v>
      </c>
      <c r="I41" s="122"/>
      <c r="J41" s="122"/>
      <c r="K41" s="28"/>
      <c r="L41" s="130"/>
      <c r="M41" s="28"/>
      <c r="N41" s="130"/>
      <c r="O41" s="28"/>
      <c r="P41" s="130"/>
      <c r="Q41" s="28"/>
      <c r="R41" s="130"/>
      <c r="S41" s="28"/>
      <c r="T41" s="130"/>
      <c r="U41" s="28"/>
      <c r="V41" s="130"/>
      <c r="W41" s="28"/>
      <c r="X41" s="130"/>
      <c r="Y41" s="28"/>
      <c r="Z41" s="130"/>
      <c r="AA41" s="28"/>
      <c r="AB41" s="130"/>
      <c r="AC41" s="28"/>
      <c r="AD41" s="130"/>
      <c r="AE41" s="56"/>
    </row>
    <row r="42" spans="2:31" ht="15">
      <c r="B42" s="88" t="s">
        <v>116</v>
      </c>
      <c r="C42" s="87">
        <v>2205</v>
      </c>
      <c r="D42" s="90">
        <v>30.72</v>
      </c>
      <c r="E42" s="87">
        <v>1885</v>
      </c>
      <c r="F42" s="50">
        <v>0.32</v>
      </c>
      <c r="G42" s="23">
        <f t="shared" si="7"/>
        <v>76437.504</v>
      </c>
      <c r="I42" s="122"/>
      <c r="J42" s="122"/>
      <c r="K42" s="28"/>
      <c r="L42" s="130"/>
      <c r="M42" s="28"/>
      <c r="N42" s="130"/>
      <c r="O42" s="28"/>
      <c r="P42" s="130"/>
      <c r="Q42" s="28"/>
      <c r="R42" s="130"/>
      <c r="S42" s="28"/>
      <c r="T42" s="130"/>
      <c r="U42" s="28"/>
      <c r="V42" s="130"/>
      <c r="W42" s="28"/>
      <c r="X42" s="130"/>
      <c r="Y42" s="28"/>
      <c r="Z42" s="130"/>
      <c r="AA42" s="28"/>
      <c r="AB42" s="130"/>
      <c r="AC42" s="28"/>
      <c r="AD42" s="130"/>
      <c r="AE42" s="56"/>
    </row>
    <row r="43" spans="1:31" ht="15">
      <c r="A43" t="str">
        <f>+B6&amp;B37&amp;B43</f>
        <v>Soins et servicesPersonnel professionnelTotal</v>
      </c>
      <c r="B43" t="s">
        <v>8</v>
      </c>
      <c r="D43" s="30"/>
      <c r="F43" s="50"/>
      <c r="G43" s="23"/>
      <c r="I43" s="70"/>
      <c r="J43" s="70"/>
      <c r="K43" s="28">
        <f>+SUM(K38:K42)</f>
        <v>0</v>
      </c>
      <c r="L43" s="67">
        <f aca="true" t="shared" si="8" ref="L43:AD43">+SUM(L38:L42)</f>
        <v>0</v>
      </c>
      <c r="M43" s="28">
        <f t="shared" si="8"/>
        <v>0</v>
      </c>
      <c r="N43" s="67">
        <f t="shared" si="8"/>
        <v>0</v>
      </c>
      <c r="O43" s="28">
        <f t="shared" si="8"/>
        <v>0</v>
      </c>
      <c r="P43" s="67">
        <f t="shared" si="8"/>
        <v>0</v>
      </c>
      <c r="Q43" s="28">
        <f t="shared" si="8"/>
        <v>0</v>
      </c>
      <c r="R43" s="67">
        <f t="shared" si="8"/>
        <v>0</v>
      </c>
      <c r="S43" s="28">
        <f t="shared" si="8"/>
        <v>0</v>
      </c>
      <c r="T43" s="67">
        <f t="shared" si="8"/>
        <v>0</v>
      </c>
      <c r="U43" s="28">
        <f t="shared" si="8"/>
        <v>0</v>
      </c>
      <c r="V43" s="67">
        <f t="shared" si="8"/>
        <v>0</v>
      </c>
      <c r="W43" s="28">
        <f t="shared" si="8"/>
        <v>0</v>
      </c>
      <c r="X43" s="67">
        <f t="shared" si="8"/>
        <v>0</v>
      </c>
      <c r="Y43" s="28">
        <f t="shared" si="8"/>
        <v>0</v>
      </c>
      <c r="Z43" s="67">
        <f t="shared" si="8"/>
        <v>0</v>
      </c>
      <c r="AA43" s="28">
        <f t="shared" si="8"/>
        <v>0</v>
      </c>
      <c r="AB43" s="67">
        <f t="shared" si="8"/>
        <v>0</v>
      </c>
      <c r="AC43" s="28">
        <f t="shared" si="8"/>
        <v>0</v>
      </c>
      <c r="AD43" s="67">
        <f t="shared" si="8"/>
        <v>0</v>
      </c>
      <c r="AE43" s="56"/>
    </row>
    <row r="44" spans="2:30" ht="15">
      <c r="B44" t="s">
        <v>47</v>
      </c>
      <c r="I44" s="70"/>
      <c r="J44" s="70"/>
      <c r="K44" s="28"/>
      <c r="L44" s="67"/>
      <c r="M44" s="28"/>
      <c r="N44" s="67"/>
      <c r="O44" s="28"/>
      <c r="P44" s="67"/>
      <c r="Q44" s="28"/>
      <c r="R44" s="67"/>
      <c r="S44" s="28"/>
      <c r="T44" s="67"/>
      <c r="U44" s="28"/>
      <c r="V44" s="67"/>
      <c r="W44" s="28"/>
      <c r="X44" s="67"/>
      <c r="Y44" s="28"/>
      <c r="Z44" s="67"/>
      <c r="AA44" s="28"/>
      <c r="AB44" s="67"/>
      <c r="AC44" s="28"/>
      <c r="AD44" s="67"/>
    </row>
    <row r="45" spans="2:31" ht="15">
      <c r="B45" s="88" t="s">
        <v>106</v>
      </c>
      <c r="C45" s="87">
        <v>5311</v>
      </c>
      <c r="D45" s="90">
        <v>23.65</v>
      </c>
      <c r="E45" s="87">
        <v>1820</v>
      </c>
      <c r="F45" s="50">
        <v>0.32</v>
      </c>
      <c r="G45" s="23">
        <f t="shared" si="7"/>
        <v>56816.76</v>
      </c>
      <c r="I45" s="122"/>
      <c r="J45" s="122"/>
      <c r="K45" s="28"/>
      <c r="L45" s="130"/>
      <c r="M45" s="28"/>
      <c r="N45" s="130"/>
      <c r="O45" s="28"/>
      <c r="P45" s="130"/>
      <c r="Q45" s="28"/>
      <c r="R45" s="130"/>
      <c r="S45" s="28"/>
      <c r="T45" s="130"/>
      <c r="U45" s="28"/>
      <c r="V45" s="130"/>
      <c r="W45" s="28"/>
      <c r="X45" s="130"/>
      <c r="Y45" s="28"/>
      <c r="Z45" s="130"/>
      <c r="AA45" s="28"/>
      <c r="AB45" s="130"/>
      <c r="AC45" s="28"/>
      <c r="AD45" s="130"/>
      <c r="AE45" s="56"/>
    </row>
    <row r="46" spans="2:31" ht="15">
      <c r="B46" s="88" t="s">
        <v>107</v>
      </c>
      <c r="C46" s="87">
        <v>5314</v>
      </c>
      <c r="D46" s="90">
        <v>23.22</v>
      </c>
      <c r="E46" s="87">
        <v>1820</v>
      </c>
      <c r="F46" s="50">
        <v>0.32</v>
      </c>
      <c r="G46" s="23">
        <f t="shared" si="7"/>
        <v>55783.728</v>
      </c>
      <c r="I46" s="122"/>
      <c r="J46" s="122"/>
      <c r="K46" s="28"/>
      <c r="L46" s="130"/>
      <c r="M46" s="28"/>
      <c r="N46" s="130"/>
      <c r="O46" s="28"/>
      <c r="P46" s="130"/>
      <c r="Q46" s="28"/>
      <c r="R46" s="130"/>
      <c r="S46" s="28"/>
      <c r="T46" s="130"/>
      <c r="U46" s="28"/>
      <c r="V46" s="130"/>
      <c r="W46" s="28"/>
      <c r="X46" s="130"/>
      <c r="Y46" s="28"/>
      <c r="Z46" s="130"/>
      <c r="AA46" s="28"/>
      <c r="AB46" s="130"/>
      <c r="AC46" s="28"/>
      <c r="AD46" s="130"/>
      <c r="AE46" s="56"/>
    </row>
    <row r="47" spans="2:31" ht="15">
      <c r="B47" s="88" t="s">
        <v>108</v>
      </c>
      <c r="C47" s="87">
        <v>5316</v>
      </c>
      <c r="D47" s="90">
        <v>21.55</v>
      </c>
      <c r="E47" s="87">
        <v>1820</v>
      </c>
      <c r="F47" s="50">
        <v>0.32</v>
      </c>
      <c r="G47" s="23">
        <f t="shared" si="7"/>
        <v>51771.72</v>
      </c>
      <c r="I47" s="122"/>
      <c r="J47" s="122"/>
      <c r="K47" s="28"/>
      <c r="L47" s="130"/>
      <c r="M47" s="28"/>
      <c r="N47" s="130"/>
      <c r="O47" s="28"/>
      <c r="P47" s="130"/>
      <c r="Q47" s="28"/>
      <c r="R47" s="130"/>
      <c r="S47" s="28"/>
      <c r="T47" s="130"/>
      <c r="U47" s="28"/>
      <c r="V47" s="130"/>
      <c r="W47" s="28"/>
      <c r="X47" s="130"/>
      <c r="Y47" s="28"/>
      <c r="Z47" s="130"/>
      <c r="AA47" s="28"/>
      <c r="AB47" s="130"/>
      <c r="AC47" s="28"/>
      <c r="AD47" s="130"/>
      <c r="AE47" s="56"/>
    </row>
    <row r="48" spans="2:31" ht="15">
      <c r="B48" s="88" t="s">
        <v>117</v>
      </c>
      <c r="C48" s="87">
        <v>5318</v>
      </c>
      <c r="D48" s="90">
        <v>20.22</v>
      </c>
      <c r="E48" s="87">
        <v>1820</v>
      </c>
      <c r="F48" s="50">
        <v>0.32</v>
      </c>
      <c r="G48" s="23">
        <f t="shared" si="7"/>
        <v>48576.528000000006</v>
      </c>
      <c r="I48" s="122"/>
      <c r="J48" s="122"/>
      <c r="K48" s="28"/>
      <c r="L48" s="130"/>
      <c r="M48" s="28"/>
      <c r="N48" s="130"/>
      <c r="O48" s="28"/>
      <c r="P48" s="130"/>
      <c r="Q48" s="28"/>
      <c r="R48" s="130"/>
      <c r="S48" s="28"/>
      <c r="T48" s="130"/>
      <c r="U48" s="28"/>
      <c r="V48" s="130"/>
      <c r="W48" s="28"/>
      <c r="X48" s="130"/>
      <c r="Y48" s="28"/>
      <c r="Z48" s="130"/>
      <c r="AA48" s="28"/>
      <c r="AB48" s="130"/>
      <c r="AC48" s="28"/>
      <c r="AD48" s="130"/>
      <c r="AE48" s="56"/>
    </row>
    <row r="49" spans="1:31" ht="15">
      <c r="A49" t="str">
        <f>+B6&amp;B44&amp;B49</f>
        <v>Soins et servicesPersonnel administratifTotal</v>
      </c>
      <c r="B49" t="s">
        <v>8</v>
      </c>
      <c r="I49" s="123"/>
      <c r="J49" s="123"/>
      <c r="K49" s="28">
        <f>+SUM(K45:K48)</f>
        <v>0</v>
      </c>
      <c r="L49" s="67">
        <f aca="true" t="shared" si="9" ref="L49:AD49">+SUM(L45:L48)</f>
        <v>0</v>
      </c>
      <c r="M49" s="28">
        <f t="shared" si="9"/>
        <v>0</v>
      </c>
      <c r="N49" s="67">
        <f t="shared" si="9"/>
        <v>0</v>
      </c>
      <c r="O49" s="28">
        <f t="shared" si="9"/>
        <v>0</v>
      </c>
      <c r="P49" s="67">
        <f t="shared" si="9"/>
        <v>0</v>
      </c>
      <c r="Q49" s="28">
        <f t="shared" si="9"/>
        <v>0</v>
      </c>
      <c r="R49" s="67">
        <f t="shared" si="9"/>
        <v>0</v>
      </c>
      <c r="S49" s="28">
        <f t="shared" si="9"/>
        <v>0</v>
      </c>
      <c r="T49" s="67">
        <f t="shared" si="9"/>
        <v>0</v>
      </c>
      <c r="U49" s="28">
        <f t="shared" si="9"/>
        <v>0</v>
      </c>
      <c r="V49" s="67">
        <f t="shared" si="9"/>
        <v>0</v>
      </c>
      <c r="W49" s="28">
        <f t="shared" si="9"/>
        <v>0</v>
      </c>
      <c r="X49" s="67">
        <f t="shared" si="9"/>
        <v>0</v>
      </c>
      <c r="Y49" s="28">
        <f t="shared" si="9"/>
        <v>0</v>
      </c>
      <c r="Z49" s="67">
        <f t="shared" si="9"/>
        <v>0</v>
      </c>
      <c r="AA49" s="28">
        <f t="shared" si="9"/>
        <v>0</v>
      </c>
      <c r="AB49" s="67">
        <f t="shared" si="9"/>
        <v>0</v>
      </c>
      <c r="AC49" s="28">
        <f t="shared" si="9"/>
        <v>0</v>
      </c>
      <c r="AD49" s="67">
        <f t="shared" si="9"/>
        <v>0</v>
      </c>
      <c r="AE49" s="36"/>
    </row>
    <row r="50" spans="2:30" ht="15">
      <c r="B50" s="64"/>
      <c r="I50" s="15"/>
      <c r="J50" s="15"/>
      <c r="K50" s="78"/>
      <c r="L50" s="46"/>
      <c r="M50" s="78"/>
      <c r="N50" s="46"/>
      <c r="O50" s="78"/>
      <c r="P50" s="46"/>
      <c r="Q50" s="78"/>
      <c r="R50" s="46"/>
      <c r="S50" s="78"/>
      <c r="T50" s="46"/>
      <c r="U50" s="78"/>
      <c r="V50" s="46"/>
      <c r="W50" s="78"/>
      <c r="X50" s="46"/>
      <c r="Y50" s="78"/>
      <c r="Z50" s="46"/>
      <c r="AA50" s="78"/>
      <c r="AB50" s="46"/>
      <c r="AC50" s="78"/>
      <c r="AD50" s="46"/>
    </row>
    <row r="51" spans="2:30" ht="15">
      <c r="B51" t="s">
        <v>53</v>
      </c>
      <c r="I51" s="15"/>
      <c r="J51" s="15"/>
      <c r="K51" s="78"/>
      <c r="L51" s="46"/>
      <c r="M51" s="78"/>
      <c r="N51" s="46"/>
      <c r="O51" s="78"/>
      <c r="P51" s="46"/>
      <c r="Q51" s="78"/>
      <c r="R51" s="46"/>
      <c r="S51" s="78"/>
      <c r="T51" s="46"/>
      <c r="U51" s="78"/>
      <c r="V51" s="46"/>
      <c r="W51" s="78"/>
      <c r="X51" s="46"/>
      <c r="Y51" s="78"/>
      <c r="Z51" s="46"/>
      <c r="AA51" s="78"/>
      <c r="AB51" s="46"/>
      <c r="AC51" s="78"/>
      <c r="AD51" s="46"/>
    </row>
    <row r="52" spans="2:31" ht="15">
      <c r="B52" s="88" t="s">
        <v>110</v>
      </c>
      <c r="C52" s="87">
        <v>6373</v>
      </c>
      <c r="D52" s="90">
        <v>21.44</v>
      </c>
      <c r="E52" s="87">
        <f>38.75*52</f>
        <v>2015</v>
      </c>
      <c r="F52" s="50">
        <v>0.32</v>
      </c>
      <c r="G52" s="23">
        <f aca="true" t="shared" si="10" ref="G52:G54">+D52*E52*(1+F52)</f>
        <v>57026.11200000001</v>
      </c>
      <c r="I52" s="122"/>
      <c r="J52" s="122"/>
      <c r="K52" s="28"/>
      <c r="L52" s="130"/>
      <c r="M52" s="28"/>
      <c r="N52" s="130"/>
      <c r="O52" s="28"/>
      <c r="P52" s="130"/>
      <c r="Q52" s="28"/>
      <c r="R52" s="130"/>
      <c r="S52" s="28"/>
      <c r="T52" s="130"/>
      <c r="U52" s="28"/>
      <c r="V52" s="130"/>
      <c r="W52" s="28"/>
      <c r="X52" s="130"/>
      <c r="Y52" s="28"/>
      <c r="Z52" s="130"/>
      <c r="AA52" s="28"/>
      <c r="AB52" s="130"/>
      <c r="AC52" s="28"/>
      <c r="AD52" s="130"/>
      <c r="AE52" s="56"/>
    </row>
    <row r="53" spans="2:31" ht="15">
      <c r="B53" s="88" t="s">
        <v>111</v>
      </c>
      <c r="C53" s="87">
        <v>6334</v>
      </c>
      <c r="D53" s="90">
        <v>19.69</v>
      </c>
      <c r="E53" s="87">
        <v>2015</v>
      </c>
      <c r="F53" s="50">
        <v>0.32</v>
      </c>
      <c r="G53" s="23">
        <f t="shared" si="10"/>
        <v>52371.46200000001</v>
      </c>
      <c r="I53" s="122"/>
      <c r="J53" s="122"/>
      <c r="K53" s="28"/>
      <c r="L53" s="130"/>
      <c r="M53" s="28"/>
      <c r="N53" s="130"/>
      <c r="O53" s="28"/>
      <c r="P53" s="130"/>
      <c r="Q53" s="28"/>
      <c r="R53" s="130"/>
      <c r="S53" s="28"/>
      <c r="T53" s="130"/>
      <c r="U53" s="28"/>
      <c r="V53" s="130"/>
      <c r="W53" s="28"/>
      <c r="X53" s="130"/>
      <c r="Y53" s="28"/>
      <c r="Z53" s="130"/>
      <c r="AA53" s="28"/>
      <c r="AB53" s="130"/>
      <c r="AC53" s="28"/>
      <c r="AD53" s="130"/>
      <c r="AE53" s="56"/>
    </row>
    <row r="54" spans="2:31" ht="15">
      <c r="B54" s="88" t="s">
        <v>112</v>
      </c>
      <c r="C54" s="87">
        <v>6317</v>
      </c>
      <c r="D54" s="90">
        <v>23.08</v>
      </c>
      <c r="E54" s="87">
        <v>2015</v>
      </c>
      <c r="F54" s="50">
        <v>0.32</v>
      </c>
      <c r="G54" s="23">
        <f t="shared" si="10"/>
        <v>61388.184</v>
      </c>
      <c r="I54" s="122"/>
      <c r="J54" s="122"/>
      <c r="K54" s="28"/>
      <c r="L54" s="130"/>
      <c r="M54" s="28"/>
      <c r="N54" s="130"/>
      <c r="O54" s="28"/>
      <c r="P54" s="130"/>
      <c r="Q54" s="28"/>
      <c r="R54" s="130"/>
      <c r="S54" s="28"/>
      <c r="T54" s="130"/>
      <c r="U54" s="28"/>
      <c r="V54" s="130"/>
      <c r="W54" s="28"/>
      <c r="X54" s="130"/>
      <c r="Y54" s="28"/>
      <c r="Z54" s="130"/>
      <c r="AA54" s="28"/>
      <c r="AB54" s="130"/>
      <c r="AC54" s="28"/>
      <c r="AD54" s="130"/>
      <c r="AE54" s="56"/>
    </row>
    <row r="55" spans="1:31" ht="15">
      <c r="A55" t="str">
        <f>+B6&amp;B51&amp;B55</f>
        <v>Soins et servicesPersonnel de soutien (entretien, hygiène, etc)Total</v>
      </c>
      <c r="B55" t="s">
        <v>8</v>
      </c>
      <c r="I55" s="123"/>
      <c r="J55" s="123"/>
      <c r="K55" s="28">
        <f>+SUM(K52:K54)</f>
        <v>0</v>
      </c>
      <c r="L55" s="67">
        <f aca="true" t="shared" si="11" ref="L55:AD55">+SUM(L52:L54)</f>
        <v>0</v>
      </c>
      <c r="M55" s="28">
        <f t="shared" si="11"/>
        <v>0</v>
      </c>
      <c r="N55" s="67">
        <f t="shared" si="11"/>
        <v>0</v>
      </c>
      <c r="O55" s="28">
        <f t="shared" si="11"/>
        <v>0</v>
      </c>
      <c r="P55" s="67">
        <f t="shared" si="11"/>
        <v>0</v>
      </c>
      <c r="Q55" s="28">
        <f t="shared" si="11"/>
        <v>0</v>
      </c>
      <c r="R55" s="67">
        <f t="shared" si="11"/>
        <v>0</v>
      </c>
      <c r="S55" s="28">
        <f t="shared" si="11"/>
        <v>0</v>
      </c>
      <c r="T55" s="67">
        <f t="shared" si="11"/>
        <v>0</v>
      </c>
      <c r="U55" s="28">
        <f t="shared" si="11"/>
        <v>0</v>
      </c>
      <c r="V55" s="67">
        <f t="shared" si="11"/>
        <v>0</v>
      </c>
      <c r="W55" s="28">
        <f t="shared" si="11"/>
        <v>0</v>
      </c>
      <c r="X55" s="67">
        <f t="shared" si="11"/>
        <v>0</v>
      </c>
      <c r="Y55" s="28">
        <f t="shared" si="11"/>
        <v>0</v>
      </c>
      <c r="Z55" s="67">
        <f t="shared" si="11"/>
        <v>0</v>
      </c>
      <c r="AA55" s="28">
        <f t="shared" si="11"/>
        <v>0</v>
      </c>
      <c r="AB55" s="67">
        <f t="shared" si="11"/>
        <v>0</v>
      </c>
      <c r="AC55" s="28">
        <f t="shared" si="11"/>
        <v>0</v>
      </c>
      <c r="AD55" s="67">
        <f t="shared" si="11"/>
        <v>0</v>
      </c>
      <c r="AE55" s="36"/>
    </row>
    <row r="56" spans="9:30" ht="15">
      <c r="I56" s="15"/>
      <c r="J56" s="15"/>
      <c r="K56" s="78"/>
      <c r="L56" s="46"/>
      <c r="M56" s="78"/>
      <c r="N56" s="46"/>
      <c r="O56" s="78"/>
      <c r="P56" s="46"/>
      <c r="Q56" s="78"/>
      <c r="R56" s="46"/>
      <c r="S56" s="78"/>
      <c r="T56" s="46"/>
      <c r="U56" s="78"/>
      <c r="V56" s="46"/>
      <c r="W56" s="78"/>
      <c r="X56" s="46"/>
      <c r="Y56" s="78"/>
      <c r="Z56" s="46"/>
      <c r="AA56" s="78"/>
      <c r="AB56" s="46"/>
      <c r="AC56" s="78"/>
      <c r="AD56" s="46"/>
    </row>
    <row r="57" spans="9:30" ht="15">
      <c r="I57" s="15"/>
      <c r="J57" s="15"/>
      <c r="K57" s="78"/>
      <c r="L57" s="46"/>
      <c r="M57" s="78"/>
      <c r="N57" s="46"/>
      <c r="O57" s="78"/>
      <c r="P57" s="46"/>
      <c r="Q57" s="78"/>
      <c r="R57" s="46"/>
      <c r="S57" s="78"/>
      <c r="T57" s="46"/>
      <c r="U57" s="78"/>
      <c r="V57" s="46"/>
      <c r="W57" s="78"/>
      <c r="X57" s="46"/>
      <c r="Y57" s="78"/>
      <c r="Z57" s="46"/>
      <c r="AA57" s="78"/>
      <c r="AB57" s="46"/>
      <c r="AC57" s="78"/>
      <c r="AD57" s="46"/>
    </row>
    <row r="58" spans="2:31" ht="15">
      <c r="B58" s="87" t="s">
        <v>58</v>
      </c>
      <c r="C58" s="87"/>
      <c r="D58" s="87"/>
      <c r="E58" s="87"/>
      <c r="F58" s="87"/>
      <c r="G58" s="87"/>
      <c r="H58" s="87"/>
      <c r="I58" s="121"/>
      <c r="J58" s="121"/>
      <c r="K58" s="28"/>
      <c r="L58" s="130"/>
      <c r="M58" s="28"/>
      <c r="N58" s="130"/>
      <c r="O58" s="28"/>
      <c r="P58" s="130"/>
      <c r="Q58" s="28"/>
      <c r="R58" s="130"/>
      <c r="S58" s="28"/>
      <c r="T58" s="130"/>
      <c r="U58" s="28"/>
      <c r="V58" s="130"/>
      <c r="W58" s="28"/>
      <c r="X58" s="130"/>
      <c r="Y58" s="28"/>
      <c r="Z58" s="130"/>
      <c r="AA58" s="28"/>
      <c r="AB58" s="130"/>
      <c r="AC58" s="28"/>
      <c r="AD58" s="130"/>
      <c r="AE58" s="145"/>
    </row>
    <row r="59" spans="2:31" ht="15">
      <c r="B59" s="87"/>
      <c r="C59" s="87"/>
      <c r="D59" s="87"/>
      <c r="E59" s="87"/>
      <c r="F59" s="87"/>
      <c r="G59" s="87"/>
      <c r="H59" s="87"/>
      <c r="I59" s="121"/>
      <c r="J59" s="121"/>
      <c r="K59" s="28"/>
      <c r="L59" s="130"/>
      <c r="M59" s="28"/>
      <c r="N59" s="130"/>
      <c r="O59" s="28"/>
      <c r="P59" s="130"/>
      <c r="Q59" s="28"/>
      <c r="R59" s="130"/>
      <c r="S59" s="28"/>
      <c r="T59" s="130"/>
      <c r="U59" s="28"/>
      <c r="V59" s="130"/>
      <c r="W59" s="28"/>
      <c r="X59" s="130"/>
      <c r="Y59" s="28"/>
      <c r="Z59" s="130"/>
      <c r="AA59" s="28"/>
      <c r="AB59" s="130"/>
      <c r="AC59" s="28"/>
      <c r="AD59" s="130"/>
      <c r="AE59" s="145"/>
    </row>
    <row r="60" spans="2:31" ht="15">
      <c r="B60" s="87"/>
      <c r="C60" s="87"/>
      <c r="D60" s="87"/>
      <c r="E60" s="87"/>
      <c r="F60" s="87"/>
      <c r="G60" s="87"/>
      <c r="H60" s="87"/>
      <c r="I60" s="121"/>
      <c r="J60" s="121"/>
      <c r="K60" s="28"/>
      <c r="L60" s="130"/>
      <c r="M60" s="28"/>
      <c r="N60" s="130"/>
      <c r="O60" s="28"/>
      <c r="P60" s="130"/>
      <c r="Q60" s="28"/>
      <c r="R60" s="130"/>
      <c r="S60" s="28"/>
      <c r="T60" s="130"/>
      <c r="U60" s="28"/>
      <c r="V60" s="130"/>
      <c r="W60" s="28"/>
      <c r="X60" s="130"/>
      <c r="Y60" s="28"/>
      <c r="Z60" s="130"/>
      <c r="AA60" s="28"/>
      <c r="AB60" s="130"/>
      <c r="AC60" s="28"/>
      <c r="AD60" s="130"/>
      <c r="AE60" s="145"/>
    </row>
    <row r="61" spans="2:31" ht="15">
      <c r="B61" s="87"/>
      <c r="C61" s="87"/>
      <c r="D61" s="87"/>
      <c r="E61" s="87"/>
      <c r="F61" s="87"/>
      <c r="G61" s="87"/>
      <c r="H61" s="87"/>
      <c r="I61" s="121"/>
      <c r="J61" s="121"/>
      <c r="K61" s="28"/>
      <c r="L61" s="130"/>
      <c r="M61" s="28"/>
      <c r="N61" s="130"/>
      <c r="O61" s="28"/>
      <c r="P61" s="130"/>
      <c r="Q61" s="28"/>
      <c r="R61" s="130"/>
      <c r="S61" s="28"/>
      <c r="T61" s="130"/>
      <c r="U61" s="28"/>
      <c r="V61" s="130"/>
      <c r="W61" s="28"/>
      <c r="X61" s="130"/>
      <c r="Y61" s="28"/>
      <c r="Z61" s="130"/>
      <c r="AA61" s="28"/>
      <c r="AB61" s="130"/>
      <c r="AC61" s="28"/>
      <c r="AD61" s="130"/>
      <c r="AE61" s="145"/>
    </row>
    <row r="62" spans="2:31" ht="15">
      <c r="B62" s="87"/>
      <c r="C62" s="87"/>
      <c r="D62" s="87"/>
      <c r="E62" s="87"/>
      <c r="F62" s="87"/>
      <c r="G62" s="87"/>
      <c r="H62" s="87"/>
      <c r="I62" s="121"/>
      <c r="J62" s="121"/>
      <c r="K62" s="28"/>
      <c r="L62" s="130"/>
      <c r="M62" s="28"/>
      <c r="N62" s="130"/>
      <c r="O62" s="28"/>
      <c r="P62" s="130"/>
      <c r="Q62" s="28"/>
      <c r="R62" s="130"/>
      <c r="S62" s="28"/>
      <c r="T62" s="130"/>
      <c r="U62" s="28"/>
      <c r="V62" s="130"/>
      <c r="W62" s="28"/>
      <c r="X62" s="130"/>
      <c r="Y62" s="28"/>
      <c r="Z62" s="130"/>
      <c r="AA62" s="28"/>
      <c r="AB62" s="130"/>
      <c r="AC62" s="28"/>
      <c r="AD62" s="130"/>
      <c r="AE62" s="145"/>
    </row>
    <row r="63" spans="1:31" ht="15">
      <c r="A63" t="str">
        <f>+B6&amp;B58&amp;B63</f>
        <v>Soins et servicesMain-d'œuvre indépendanteTotal</v>
      </c>
      <c r="B63" s="87" t="s">
        <v>8</v>
      </c>
      <c r="C63" s="87"/>
      <c r="D63" s="87"/>
      <c r="E63" s="87"/>
      <c r="F63" s="87"/>
      <c r="G63" s="87"/>
      <c r="H63" s="87"/>
      <c r="I63" s="121"/>
      <c r="J63" s="121"/>
      <c r="K63" s="28"/>
      <c r="L63" s="130"/>
      <c r="M63" s="28"/>
      <c r="N63" s="130"/>
      <c r="O63" s="28"/>
      <c r="P63" s="130"/>
      <c r="Q63" s="28"/>
      <c r="R63" s="130"/>
      <c r="S63" s="28"/>
      <c r="T63" s="130"/>
      <c r="U63" s="28"/>
      <c r="V63" s="130"/>
      <c r="W63" s="28"/>
      <c r="X63" s="130"/>
      <c r="Y63" s="28"/>
      <c r="Z63" s="130"/>
      <c r="AA63" s="28"/>
      <c r="AB63" s="130"/>
      <c r="AC63" s="28"/>
      <c r="AD63" s="130"/>
      <c r="AE63" s="145"/>
    </row>
    <row r="64" spans="9:30" ht="15">
      <c r="I64" s="15"/>
      <c r="J64" s="15"/>
      <c r="K64" s="28">
        <f>+SUM(K58:K63)</f>
        <v>0</v>
      </c>
      <c r="L64" s="67">
        <f aca="true" t="shared" si="12" ref="L64:AD64">+SUM(L58:L63)</f>
        <v>0</v>
      </c>
      <c r="M64" s="28">
        <f t="shared" si="12"/>
        <v>0</v>
      </c>
      <c r="N64" s="67">
        <f t="shared" si="12"/>
        <v>0</v>
      </c>
      <c r="O64" s="28">
        <f t="shared" si="12"/>
        <v>0</v>
      </c>
      <c r="P64" s="67">
        <f t="shared" si="12"/>
        <v>0</v>
      </c>
      <c r="Q64" s="28">
        <f t="shared" si="12"/>
        <v>0</v>
      </c>
      <c r="R64" s="67">
        <f t="shared" si="12"/>
        <v>0</v>
      </c>
      <c r="S64" s="28">
        <f t="shared" si="12"/>
        <v>0</v>
      </c>
      <c r="T64" s="67">
        <f t="shared" si="12"/>
        <v>0</v>
      </c>
      <c r="U64" s="28">
        <f t="shared" si="12"/>
        <v>0</v>
      </c>
      <c r="V64" s="67">
        <f t="shared" si="12"/>
        <v>0</v>
      </c>
      <c r="W64" s="28">
        <f t="shared" si="12"/>
        <v>0</v>
      </c>
      <c r="X64" s="67">
        <f t="shared" si="12"/>
        <v>0</v>
      </c>
      <c r="Y64" s="28">
        <f t="shared" si="12"/>
        <v>0</v>
      </c>
      <c r="Z64" s="67">
        <f t="shared" si="12"/>
        <v>0</v>
      </c>
      <c r="AA64" s="28">
        <f t="shared" si="12"/>
        <v>0</v>
      </c>
      <c r="AB64" s="67">
        <f t="shared" si="12"/>
        <v>0</v>
      </c>
      <c r="AC64" s="28">
        <f t="shared" si="12"/>
        <v>0</v>
      </c>
      <c r="AD64" s="67">
        <f t="shared" si="12"/>
        <v>0</v>
      </c>
    </row>
    <row r="65" spans="9:30" ht="15">
      <c r="I65" s="15"/>
      <c r="J65" s="15"/>
      <c r="K65" s="78"/>
      <c r="L65" s="46"/>
      <c r="M65" s="78"/>
      <c r="N65" s="46"/>
      <c r="O65" s="78"/>
      <c r="P65" s="46"/>
      <c r="Q65" s="78"/>
      <c r="R65" s="46"/>
      <c r="S65" s="78"/>
      <c r="T65" s="46"/>
      <c r="U65" s="78"/>
      <c r="V65" s="46"/>
      <c r="W65" s="78"/>
      <c r="X65" s="46"/>
      <c r="Y65" s="78"/>
      <c r="Z65" s="46"/>
      <c r="AA65" s="78"/>
      <c r="AB65" s="46"/>
      <c r="AC65" s="78"/>
      <c r="AD65" s="46"/>
    </row>
    <row r="66" spans="2:30" ht="15">
      <c r="B66" s="1" t="s">
        <v>60</v>
      </c>
      <c r="I66" s="15"/>
      <c r="J66" s="15"/>
      <c r="K66" s="78"/>
      <c r="L66" s="46"/>
      <c r="M66" s="78"/>
      <c r="N66" s="46"/>
      <c r="O66" s="78"/>
      <c r="P66" s="46"/>
      <c r="Q66" s="78"/>
      <c r="R66" s="46"/>
      <c r="S66" s="78"/>
      <c r="T66" s="46"/>
      <c r="U66" s="78"/>
      <c r="V66" s="46"/>
      <c r="W66" s="78"/>
      <c r="X66" s="46"/>
      <c r="Y66" s="78"/>
      <c r="Z66" s="46"/>
      <c r="AA66" s="78"/>
      <c r="AB66" s="46"/>
      <c r="AC66" s="78"/>
      <c r="AD66" s="46"/>
    </row>
    <row r="67" spans="3:30" ht="15">
      <c r="C67" t="s">
        <v>97</v>
      </c>
      <c r="D67" t="s">
        <v>94</v>
      </c>
      <c r="E67" t="s">
        <v>95</v>
      </c>
      <c r="F67" t="s">
        <v>98</v>
      </c>
      <c r="G67" t="s">
        <v>96</v>
      </c>
      <c r="I67" s="15"/>
      <c r="J67" s="15"/>
      <c r="K67" s="78"/>
      <c r="L67" s="46"/>
      <c r="M67" s="78"/>
      <c r="N67" s="46"/>
      <c r="O67" s="78"/>
      <c r="P67" s="46"/>
      <c r="Q67" s="78"/>
      <c r="R67" s="46"/>
      <c r="S67" s="78"/>
      <c r="T67" s="46"/>
      <c r="U67" s="78"/>
      <c r="V67" s="46"/>
      <c r="W67" s="78"/>
      <c r="X67" s="46"/>
      <c r="Y67" s="78"/>
      <c r="Z67" s="46"/>
      <c r="AA67" s="78"/>
      <c r="AB67" s="46"/>
      <c r="AC67" s="78"/>
      <c r="AD67" s="46"/>
    </row>
    <row r="68" spans="2:30" ht="15">
      <c r="B68" t="s">
        <v>46</v>
      </c>
      <c r="I68" s="15"/>
      <c r="J68" s="15"/>
      <c r="K68" s="78"/>
      <c r="L68" s="46"/>
      <c r="M68" s="78"/>
      <c r="N68" s="46"/>
      <c r="O68" s="78"/>
      <c r="P68" s="46"/>
      <c r="Q68" s="78"/>
      <c r="R68" s="46"/>
      <c r="S68" s="78"/>
      <c r="T68" s="46"/>
      <c r="U68" s="78"/>
      <c r="V68" s="46"/>
      <c r="W68" s="78"/>
      <c r="X68" s="46"/>
      <c r="Y68" s="78"/>
      <c r="Z68" s="46"/>
      <c r="AA68" s="78"/>
      <c r="AB68" s="46"/>
      <c r="AC68" s="78"/>
      <c r="AD68" s="46"/>
    </row>
    <row r="69" spans="2:31" ht="15">
      <c r="B69" s="87">
        <v>15</v>
      </c>
      <c r="C69" s="88">
        <v>30915</v>
      </c>
      <c r="D69" s="87">
        <v>99359</v>
      </c>
      <c r="E69" s="87"/>
      <c r="F69" s="50">
        <v>0.32</v>
      </c>
      <c r="G69" s="23">
        <f aca="true" t="shared" si="13" ref="G69:G75">+D69*(1+F69)</f>
        <v>131153.88</v>
      </c>
      <c r="I69" s="122"/>
      <c r="J69" s="122"/>
      <c r="K69" s="143"/>
      <c r="L69" s="144"/>
      <c r="M69" s="143"/>
      <c r="N69" s="144"/>
      <c r="O69" s="143"/>
      <c r="P69" s="144"/>
      <c r="Q69" s="143"/>
      <c r="R69" s="144"/>
      <c r="S69" s="143"/>
      <c r="T69" s="144"/>
      <c r="U69" s="143"/>
      <c r="V69" s="144"/>
      <c r="W69" s="143"/>
      <c r="X69" s="144"/>
      <c r="Y69" s="143"/>
      <c r="Z69" s="144"/>
      <c r="AA69" s="143"/>
      <c r="AB69" s="144"/>
      <c r="AC69" s="143"/>
      <c r="AD69" s="144"/>
      <c r="AE69" s="56"/>
    </row>
    <row r="70" spans="2:31" ht="15">
      <c r="B70" s="87">
        <v>16</v>
      </c>
      <c r="C70" s="88">
        <v>30916</v>
      </c>
      <c r="D70" s="87">
        <v>99359</v>
      </c>
      <c r="E70" s="87"/>
      <c r="F70" s="50">
        <v>0.32</v>
      </c>
      <c r="G70" s="23">
        <f t="shared" si="13"/>
        <v>131153.88</v>
      </c>
      <c r="I70" s="122"/>
      <c r="J70" s="122"/>
      <c r="K70" s="143"/>
      <c r="L70" s="144"/>
      <c r="M70" s="143"/>
      <c r="N70" s="144"/>
      <c r="O70" s="143"/>
      <c r="P70" s="144"/>
      <c r="Q70" s="143"/>
      <c r="R70" s="144"/>
      <c r="S70" s="143"/>
      <c r="T70" s="144"/>
      <c r="U70" s="143"/>
      <c r="V70" s="144"/>
      <c r="W70" s="143"/>
      <c r="X70" s="144"/>
      <c r="Y70" s="143"/>
      <c r="Z70" s="144"/>
      <c r="AA70" s="143"/>
      <c r="AB70" s="144"/>
      <c r="AC70" s="143"/>
      <c r="AD70" s="144"/>
      <c r="AE70" s="56"/>
    </row>
    <row r="71" spans="2:31" ht="15">
      <c r="B71" s="87">
        <v>17</v>
      </c>
      <c r="C71" s="88">
        <v>30917</v>
      </c>
      <c r="D71" s="87">
        <v>104494</v>
      </c>
      <c r="E71" s="87"/>
      <c r="F71" s="50">
        <v>0.32</v>
      </c>
      <c r="G71" s="23">
        <f t="shared" si="13"/>
        <v>137932.08000000002</v>
      </c>
      <c r="I71" s="122"/>
      <c r="J71" s="122"/>
      <c r="K71" s="143"/>
      <c r="L71" s="144"/>
      <c r="M71" s="143"/>
      <c r="N71" s="144"/>
      <c r="O71" s="143"/>
      <c r="P71" s="144"/>
      <c r="Q71" s="143"/>
      <c r="R71" s="144"/>
      <c r="S71" s="143"/>
      <c r="T71" s="144"/>
      <c r="U71" s="143"/>
      <c r="V71" s="144"/>
      <c r="W71" s="143"/>
      <c r="X71" s="144"/>
      <c r="Y71" s="143"/>
      <c r="Z71" s="144"/>
      <c r="AA71" s="143"/>
      <c r="AB71" s="144"/>
      <c r="AC71" s="143"/>
      <c r="AD71" s="144"/>
      <c r="AE71" s="56"/>
    </row>
    <row r="72" spans="2:31" ht="15">
      <c r="B72" s="87">
        <v>18</v>
      </c>
      <c r="C72" s="88">
        <v>30918</v>
      </c>
      <c r="D72" s="87">
        <v>110122</v>
      </c>
      <c r="E72" s="87"/>
      <c r="F72" s="50">
        <v>0.32</v>
      </c>
      <c r="G72" s="23">
        <f t="shared" si="13"/>
        <v>145361.04</v>
      </c>
      <c r="I72" s="122"/>
      <c r="J72" s="122"/>
      <c r="K72" s="143"/>
      <c r="L72" s="144"/>
      <c r="M72" s="143"/>
      <c r="N72" s="144"/>
      <c r="O72" s="143"/>
      <c r="P72" s="144"/>
      <c r="Q72" s="143"/>
      <c r="R72" s="144"/>
      <c r="S72" s="143"/>
      <c r="T72" s="144"/>
      <c r="U72" s="143"/>
      <c r="V72" s="144"/>
      <c r="W72" s="143"/>
      <c r="X72" s="144"/>
      <c r="Y72" s="143"/>
      <c r="Z72" s="144"/>
      <c r="AA72" s="143"/>
      <c r="AB72" s="144"/>
      <c r="AC72" s="143"/>
      <c r="AD72" s="144"/>
      <c r="AE72" s="56"/>
    </row>
    <row r="73" spans="2:31" ht="15">
      <c r="B73" s="87">
        <v>19</v>
      </c>
      <c r="C73" s="88">
        <v>30919</v>
      </c>
      <c r="D73" s="87">
        <v>116332</v>
      </c>
      <c r="E73" s="87"/>
      <c r="F73" s="50">
        <v>0.32</v>
      </c>
      <c r="G73" s="23">
        <f t="shared" si="13"/>
        <v>153558.24000000002</v>
      </c>
      <c r="I73" s="122"/>
      <c r="J73" s="122"/>
      <c r="K73" s="143"/>
      <c r="L73" s="144"/>
      <c r="M73" s="143"/>
      <c r="N73" s="144"/>
      <c r="O73" s="143"/>
      <c r="P73" s="144"/>
      <c r="Q73" s="143"/>
      <c r="R73" s="144"/>
      <c r="S73" s="143"/>
      <c r="T73" s="144"/>
      <c r="U73" s="143"/>
      <c r="V73" s="144"/>
      <c r="W73" s="143"/>
      <c r="X73" s="144"/>
      <c r="Y73" s="143"/>
      <c r="Z73" s="144"/>
      <c r="AA73" s="143"/>
      <c r="AB73" s="144"/>
      <c r="AC73" s="143"/>
      <c r="AD73" s="144"/>
      <c r="AE73" s="56"/>
    </row>
    <row r="74" spans="2:31" ht="15">
      <c r="B74" s="87">
        <v>20</v>
      </c>
      <c r="C74" s="88">
        <v>30920</v>
      </c>
      <c r="D74" s="87">
        <v>123178</v>
      </c>
      <c r="E74" s="87"/>
      <c r="F74" s="50">
        <v>0.32</v>
      </c>
      <c r="G74" s="23">
        <f t="shared" si="13"/>
        <v>162594.96000000002</v>
      </c>
      <c r="I74" s="122"/>
      <c r="J74" s="122"/>
      <c r="K74" s="143"/>
      <c r="L74" s="144"/>
      <c r="M74" s="143"/>
      <c r="N74" s="144"/>
      <c r="O74" s="143"/>
      <c r="P74" s="144"/>
      <c r="Q74" s="143"/>
      <c r="R74" s="144"/>
      <c r="S74" s="143"/>
      <c r="T74" s="144"/>
      <c r="U74" s="143"/>
      <c r="V74" s="144"/>
      <c r="W74" s="143"/>
      <c r="X74" s="144"/>
      <c r="Y74" s="143"/>
      <c r="Z74" s="144"/>
      <c r="AA74" s="143"/>
      <c r="AB74" s="144"/>
      <c r="AC74" s="143"/>
      <c r="AD74" s="144"/>
      <c r="AE74" s="56"/>
    </row>
    <row r="75" spans="2:31" ht="15">
      <c r="B75" s="87">
        <v>22</v>
      </c>
      <c r="C75" s="88">
        <v>30921</v>
      </c>
      <c r="D75" s="87">
        <v>139097</v>
      </c>
      <c r="E75" s="87"/>
      <c r="F75" s="50">
        <v>0.32</v>
      </c>
      <c r="G75" s="23">
        <f t="shared" si="13"/>
        <v>183608.04</v>
      </c>
      <c r="I75" s="122"/>
      <c r="J75" s="122"/>
      <c r="K75" s="143"/>
      <c r="L75" s="144"/>
      <c r="M75" s="143"/>
      <c r="N75" s="144"/>
      <c r="O75" s="143"/>
      <c r="P75" s="144"/>
      <c r="Q75" s="143"/>
      <c r="R75" s="144"/>
      <c r="S75" s="143"/>
      <c r="T75" s="144"/>
      <c r="U75" s="143"/>
      <c r="V75" s="144"/>
      <c r="W75" s="143"/>
      <c r="X75" s="144"/>
      <c r="Y75" s="143"/>
      <c r="Z75" s="144"/>
      <c r="AA75" s="143"/>
      <c r="AB75" s="144"/>
      <c r="AC75" s="143"/>
      <c r="AD75" s="144"/>
      <c r="AE75" s="56"/>
    </row>
    <row r="76" spans="1:31" ht="15">
      <c r="A76" t="str">
        <f>+B66&amp;B68&amp;B76</f>
        <v>EnseignementGestionnairesTotal</v>
      </c>
      <c r="B76" t="s">
        <v>8</v>
      </c>
      <c r="C76" s="64"/>
      <c r="F76" s="50"/>
      <c r="G76" s="23"/>
      <c r="I76" s="70"/>
      <c r="J76" s="70"/>
      <c r="K76" s="143">
        <f>+SUM(K69:K75)</f>
        <v>0</v>
      </c>
      <c r="L76" s="67">
        <f aca="true" t="shared" si="14" ref="L76">+SUM(L69:L75)</f>
        <v>0</v>
      </c>
      <c r="M76" s="143">
        <f aca="true" t="shared" si="15" ref="M76">+SUM(M69:M75)</f>
        <v>0</v>
      </c>
      <c r="N76" s="67">
        <f aca="true" t="shared" si="16" ref="N76">+SUM(N69:N75)</f>
        <v>0</v>
      </c>
      <c r="O76" s="143">
        <f aca="true" t="shared" si="17" ref="O76">+SUM(O69:O75)</f>
        <v>0</v>
      </c>
      <c r="P76" s="67">
        <f aca="true" t="shared" si="18" ref="P76">+SUM(P69:P75)</f>
        <v>0</v>
      </c>
      <c r="Q76" s="143">
        <f aca="true" t="shared" si="19" ref="Q76">+SUM(Q69:Q75)</f>
        <v>0</v>
      </c>
      <c r="R76" s="67">
        <f aca="true" t="shared" si="20" ref="R76">+SUM(R69:R75)</f>
        <v>0</v>
      </c>
      <c r="S76" s="143">
        <f aca="true" t="shared" si="21" ref="S76">+SUM(S69:S75)</f>
        <v>0</v>
      </c>
      <c r="T76" s="67">
        <f aca="true" t="shared" si="22" ref="T76">+SUM(T69:T75)</f>
        <v>0</v>
      </c>
      <c r="U76" s="143">
        <f aca="true" t="shared" si="23" ref="U76">+SUM(U69:U75)</f>
        <v>0</v>
      </c>
      <c r="V76" s="67">
        <f aca="true" t="shared" si="24" ref="V76">+SUM(V69:V75)</f>
        <v>0</v>
      </c>
      <c r="W76" s="143">
        <f aca="true" t="shared" si="25" ref="W76">+SUM(W69:W75)</f>
        <v>0</v>
      </c>
      <c r="X76" s="67">
        <f aca="true" t="shared" si="26" ref="X76">+SUM(X69:X75)</f>
        <v>0</v>
      </c>
      <c r="Y76" s="143">
        <f aca="true" t="shared" si="27" ref="Y76">+SUM(Y69:Y75)</f>
        <v>0</v>
      </c>
      <c r="Z76" s="67">
        <f aca="true" t="shared" si="28" ref="Z76">+SUM(Z69:Z75)</f>
        <v>0</v>
      </c>
      <c r="AA76" s="143">
        <f aca="true" t="shared" si="29" ref="AA76">+SUM(AA69:AA75)</f>
        <v>0</v>
      </c>
      <c r="AB76" s="67">
        <f aca="true" t="shared" si="30" ref="AB76">+SUM(AB69:AB75)</f>
        <v>0</v>
      </c>
      <c r="AC76" s="143">
        <f aca="true" t="shared" si="31" ref="AC76">+SUM(AC69:AC75)</f>
        <v>0</v>
      </c>
      <c r="AD76" s="67">
        <f aca="true" t="shared" si="32" ref="AD76">+SUM(AD69:AD75)</f>
        <v>0</v>
      </c>
      <c r="AE76" s="56"/>
    </row>
    <row r="77" spans="2:30" ht="15">
      <c r="B77" t="s">
        <v>48</v>
      </c>
      <c r="I77" s="70"/>
      <c r="J77" s="70"/>
      <c r="K77" s="28"/>
      <c r="L77" s="67"/>
      <c r="M77" s="28"/>
      <c r="N77" s="67"/>
      <c r="O77" s="28"/>
      <c r="P77" s="67"/>
      <c r="Q77" s="28"/>
      <c r="R77" s="67"/>
      <c r="S77" s="28"/>
      <c r="T77" s="67"/>
      <c r="U77" s="28"/>
      <c r="V77" s="67"/>
      <c r="W77" s="28"/>
      <c r="X77" s="67"/>
      <c r="Y77" s="28"/>
      <c r="Z77" s="67"/>
      <c r="AA77" s="28"/>
      <c r="AB77" s="67"/>
      <c r="AC77" s="28"/>
      <c r="AD77" s="67"/>
    </row>
    <row r="78" spans="2:31" ht="15">
      <c r="B78" s="88" t="s">
        <v>118</v>
      </c>
      <c r="C78" s="87"/>
      <c r="D78" s="89">
        <v>152131</v>
      </c>
      <c r="E78" s="87"/>
      <c r="F78" s="50">
        <v>0.32</v>
      </c>
      <c r="G78" s="23">
        <f>+D78*(1+F78)</f>
        <v>200812.92</v>
      </c>
      <c r="I78" s="122"/>
      <c r="J78" s="122"/>
      <c r="K78" s="143"/>
      <c r="L78" s="144"/>
      <c r="M78" s="143"/>
      <c r="N78" s="144"/>
      <c r="O78" s="143"/>
      <c r="P78" s="144"/>
      <c r="Q78" s="143"/>
      <c r="R78" s="144"/>
      <c r="S78" s="143"/>
      <c r="T78" s="144"/>
      <c r="U78" s="143"/>
      <c r="V78" s="144"/>
      <c r="W78" s="143"/>
      <c r="X78" s="144"/>
      <c r="Y78" s="143"/>
      <c r="Z78" s="144"/>
      <c r="AA78" s="143"/>
      <c r="AB78" s="144"/>
      <c r="AC78" s="143"/>
      <c r="AD78" s="144"/>
      <c r="AE78" s="56"/>
    </row>
    <row r="79" spans="2:31" ht="15">
      <c r="B79" s="88" t="s">
        <v>119</v>
      </c>
      <c r="C79" s="87"/>
      <c r="D79" s="89">
        <v>170468</v>
      </c>
      <c r="E79" s="87"/>
      <c r="F79" s="50">
        <v>0.32</v>
      </c>
      <c r="G79" s="23">
        <f aca="true" t="shared" si="33" ref="G79:G80">+D79*(1+F79)</f>
        <v>225017.76</v>
      </c>
      <c r="I79" s="122"/>
      <c r="J79" s="122"/>
      <c r="K79" s="143"/>
      <c r="L79" s="144"/>
      <c r="M79" s="143"/>
      <c r="N79" s="144"/>
      <c r="O79" s="143"/>
      <c r="P79" s="144"/>
      <c r="Q79" s="143"/>
      <c r="R79" s="144"/>
      <c r="S79" s="143"/>
      <c r="T79" s="144"/>
      <c r="U79" s="143"/>
      <c r="V79" s="144"/>
      <c r="W79" s="143"/>
      <c r="X79" s="144"/>
      <c r="Y79" s="143"/>
      <c r="Z79" s="144"/>
      <c r="AA79" s="143"/>
      <c r="AB79" s="144"/>
      <c r="AC79" s="143"/>
      <c r="AD79" s="144"/>
      <c r="AE79" s="56"/>
    </row>
    <row r="80" spans="2:31" ht="15">
      <c r="B80" s="88" t="s">
        <v>120</v>
      </c>
      <c r="C80" s="87"/>
      <c r="D80" s="89">
        <v>191014</v>
      </c>
      <c r="E80" s="87"/>
      <c r="F80" s="50">
        <v>0.32</v>
      </c>
      <c r="G80" s="23">
        <f t="shared" si="33"/>
        <v>252138.48</v>
      </c>
      <c r="I80" s="122"/>
      <c r="J80" s="122"/>
      <c r="K80" s="143"/>
      <c r="L80" s="144"/>
      <c r="M80" s="143"/>
      <c r="N80" s="144"/>
      <c r="O80" s="143"/>
      <c r="P80" s="144"/>
      <c r="Q80" s="143"/>
      <c r="R80" s="144"/>
      <c r="S80" s="143"/>
      <c r="T80" s="144"/>
      <c r="U80" s="143"/>
      <c r="V80" s="144"/>
      <c r="W80" s="143"/>
      <c r="X80" s="144"/>
      <c r="Y80" s="143"/>
      <c r="Z80" s="144"/>
      <c r="AA80" s="143"/>
      <c r="AB80" s="144"/>
      <c r="AC80" s="143"/>
      <c r="AD80" s="144"/>
      <c r="AE80" s="56"/>
    </row>
    <row r="81" spans="1:31" ht="15">
      <c r="A81" t="str">
        <f>+B66&amp;B77&amp;B81</f>
        <v>EnseignementPersonnel médicalTotal</v>
      </c>
      <c r="B81" t="s">
        <v>8</v>
      </c>
      <c r="I81" s="70"/>
      <c r="J81" s="70"/>
      <c r="K81" s="143">
        <f>+SUM(K78:K80)</f>
        <v>0</v>
      </c>
      <c r="L81" s="67">
        <f aca="true" t="shared" si="34" ref="L81">+SUM(L78:L80)</f>
        <v>0</v>
      </c>
      <c r="M81" s="143">
        <f aca="true" t="shared" si="35" ref="M81">+SUM(M78:M80)</f>
        <v>0</v>
      </c>
      <c r="N81" s="67">
        <f aca="true" t="shared" si="36" ref="N81">+SUM(N78:N80)</f>
        <v>0</v>
      </c>
      <c r="O81" s="143">
        <f aca="true" t="shared" si="37" ref="O81">+SUM(O78:O80)</f>
        <v>0</v>
      </c>
      <c r="P81" s="67">
        <f aca="true" t="shared" si="38" ref="P81">+SUM(P78:P80)</f>
        <v>0</v>
      </c>
      <c r="Q81" s="143">
        <f aca="true" t="shared" si="39" ref="Q81">+SUM(Q78:Q80)</f>
        <v>0</v>
      </c>
      <c r="R81" s="67">
        <f aca="true" t="shared" si="40" ref="R81">+SUM(R78:R80)</f>
        <v>0</v>
      </c>
      <c r="S81" s="143">
        <f aca="true" t="shared" si="41" ref="S81">+SUM(S78:S80)</f>
        <v>0</v>
      </c>
      <c r="T81" s="67">
        <f aca="true" t="shared" si="42" ref="T81">+SUM(T78:T80)</f>
        <v>0</v>
      </c>
      <c r="U81" s="143">
        <f aca="true" t="shared" si="43" ref="U81">+SUM(U78:U80)</f>
        <v>0</v>
      </c>
      <c r="V81" s="67">
        <f aca="true" t="shared" si="44" ref="V81">+SUM(V78:V80)</f>
        <v>0</v>
      </c>
      <c r="W81" s="143">
        <f aca="true" t="shared" si="45" ref="W81">+SUM(W78:W80)</f>
        <v>0</v>
      </c>
      <c r="X81" s="67">
        <f aca="true" t="shared" si="46" ref="X81">+SUM(X78:X80)</f>
        <v>0</v>
      </c>
      <c r="Y81" s="143">
        <f aca="true" t="shared" si="47" ref="Y81">+SUM(Y78:Y80)</f>
        <v>0</v>
      </c>
      <c r="Z81" s="67">
        <f aca="true" t="shared" si="48" ref="Z81">+SUM(Z78:Z80)</f>
        <v>0</v>
      </c>
      <c r="AA81" s="143">
        <f aca="true" t="shared" si="49" ref="AA81">+SUM(AA78:AA80)</f>
        <v>0</v>
      </c>
      <c r="AB81" s="67">
        <f aca="true" t="shared" si="50" ref="AB81">+SUM(AB78:AB80)</f>
        <v>0</v>
      </c>
      <c r="AC81" s="143">
        <f aca="true" t="shared" si="51" ref="AC81">+SUM(AC78:AC80)</f>
        <v>0</v>
      </c>
      <c r="AD81" s="67">
        <f aca="true" t="shared" si="52" ref="AD81">+SUM(AD78:AD80)</f>
        <v>0</v>
      </c>
      <c r="AE81" s="56"/>
    </row>
    <row r="82" spans="9:30" ht="15">
      <c r="I82" s="70"/>
      <c r="J82" s="70"/>
      <c r="K82" s="28"/>
      <c r="L82" s="67"/>
      <c r="M82" s="28"/>
      <c r="N82" s="67"/>
      <c r="O82" s="28"/>
      <c r="P82" s="67"/>
      <c r="Q82" s="28"/>
      <c r="R82" s="67"/>
      <c r="S82" s="28"/>
      <c r="T82" s="67"/>
      <c r="U82" s="28"/>
      <c r="V82" s="67"/>
      <c r="W82" s="28"/>
      <c r="X82" s="67"/>
      <c r="Y82" s="28"/>
      <c r="Z82" s="67"/>
      <c r="AA82" s="28"/>
      <c r="AB82" s="67"/>
      <c r="AC82" s="28"/>
      <c r="AD82" s="67"/>
    </row>
    <row r="83" spans="2:30" ht="15">
      <c r="B83" t="s">
        <v>133</v>
      </c>
      <c r="I83" s="70"/>
      <c r="J83" s="70"/>
      <c r="K83" s="28"/>
      <c r="L83" s="67"/>
      <c r="M83" s="28"/>
      <c r="N83" s="67"/>
      <c r="O83" s="28"/>
      <c r="P83" s="67"/>
      <c r="Q83" s="28"/>
      <c r="R83" s="67"/>
      <c r="S83" s="28"/>
      <c r="T83" s="67"/>
      <c r="U83" s="28"/>
      <c r="V83" s="67"/>
      <c r="W83" s="28"/>
      <c r="X83" s="67"/>
      <c r="Y83" s="28"/>
      <c r="Z83" s="67"/>
      <c r="AA83" s="28"/>
      <c r="AB83" s="67"/>
      <c r="AC83" s="28"/>
      <c r="AD83" s="67"/>
    </row>
    <row r="84" spans="2:31" ht="15">
      <c r="B84" s="88" t="s">
        <v>113</v>
      </c>
      <c r="C84" s="87">
        <v>1912</v>
      </c>
      <c r="D84" s="90">
        <v>43.5</v>
      </c>
      <c r="E84" s="87">
        <v>1885</v>
      </c>
      <c r="F84" s="50">
        <v>0.32</v>
      </c>
      <c r="G84" s="23">
        <f>+D84*E84*(1+F84)</f>
        <v>108236.70000000001</v>
      </c>
      <c r="I84" s="122"/>
      <c r="J84" s="122"/>
      <c r="K84" s="28"/>
      <c r="L84" s="130"/>
      <c r="M84" s="28"/>
      <c r="N84" s="130"/>
      <c r="O84" s="28"/>
      <c r="P84" s="130"/>
      <c r="Q84" s="28"/>
      <c r="R84" s="130"/>
      <c r="S84" s="28"/>
      <c r="T84" s="130"/>
      <c r="U84" s="28"/>
      <c r="V84" s="130"/>
      <c r="W84" s="28"/>
      <c r="X84" s="130"/>
      <c r="Y84" s="28"/>
      <c r="Z84" s="130"/>
      <c r="AA84" s="28"/>
      <c r="AB84" s="130"/>
      <c r="AC84" s="28"/>
      <c r="AD84" s="130"/>
      <c r="AE84" s="56"/>
    </row>
    <row r="85" spans="2:31" ht="15">
      <c r="B85" s="88" t="s">
        <v>102</v>
      </c>
      <c r="C85" s="87">
        <v>1914</v>
      </c>
      <c r="D85" s="90">
        <v>46</v>
      </c>
      <c r="E85" s="87">
        <v>1885</v>
      </c>
      <c r="F85" s="50">
        <v>0.32</v>
      </c>
      <c r="G85" s="23">
        <f aca="true" t="shared" si="53" ref="G85:G89">+D85*E85*(1+F85)</f>
        <v>114457.20000000001</v>
      </c>
      <c r="I85" s="122"/>
      <c r="J85" s="122"/>
      <c r="K85" s="28"/>
      <c r="L85" s="130"/>
      <c r="M85" s="28"/>
      <c r="N85" s="130"/>
      <c r="O85" s="28"/>
      <c r="P85" s="130"/>
      <c r="Q85" s="28"/>
      <c r="R85" s="130"/>
      <c r="S85" s="28"/>
      <c r="T85" s="130"/>
      <c r="U85" s="28"/>
      <c r="V85" s="130"/>
      <c r="W85" s="28"/>
      <c r="X85" s="130"/>
      <c r="Y85" s="28"/>
      <c r="Z85" s="130"/>
      <c r="AA85" s="28"/>
      <c r="AB85" s="130"/>
      <c r="AC85" s="28"/>
      <c r="AD85" s="130"/>
      <c r="AE85" s="56"/>
    </row>
    <row r="86" spans="2:31" ht="15">
      <c r="B86" s="88" t="s">
        <v>99</v>
      </c>
      <c r="C86" s="87">
        <v>1907</v>
      </c>
      <c r="D86" s="90">
        <v>38.75</v>
      </c>
      <c r="E86" s="87">
        <v>1885</v>
      </c>
      <c r="F86" s="50">
        <v>0.32</v>
      </c>
      <c r="G86" s="23">
        <f t="shared" si="53"/>
        <v>96417.75</v>
      </c>
      <c r="I86" s="122"/>
      <c r="J86" s="122"/>
      <c r="K86" s="28"/>
      <c r="L86" s="130"/>
      <c r="M86" s="28"/>
      <c r="N86" s="130"/>
      <c r="O86" s="28"/>
      <c r="P86" s="130"/>
      <c r="Q86" s="28"/>
      <c r="R86" s="130"/>
      <c r="S86" s="28"/>
      <c r="T86" s="130"/>
      <c r="U86" s="28"/>
      <c r="V86" s="130"/>
      <c r="W86" s="28"/>
      <c r="X86" s="130"/>
      <c r="Y86" s="28"/>
      <c r="Z86" s="130"/>
      <c r="AA86" s="28"/>
      <c r="AB86" s="130"/>
      <c r="AC86" s="28"/>
      <c r="AD86" s="130"/>
      <c r="AE86" s="56"/>
    </row>
    <row r="87" spans="2:31" ht="15">
      <c r="B87" s="88" t="s">
        <v>100</v>
      </c>
      <c r="C87" s="87">
        <v>2471</v>
      </c>
      <c r="D87" s="90">
        <v>30.55</v>
      </c>
      <c r="E87" s="87">
        <v>1885</v>
      </c>
      <c r="F87" s="50">
        <v>0.32</v>
      </c>
      <c r="G87" s="23">
        <f t="shared" si="53"/>
        <v>76014.51000000001</v>
      </c>
      <c r="I87" s="122"/>
      <c r="J87" s="122"/>
      <c r="K87" s="28"/>
      <c r="L87" s="130"/>
      <c r="M87" s="28"/>
      <c r="N87" s="130"/>
      <c r="O87" s="28"/>
      <c r="P87" s="130"/>
      <c r="Q87" s="28"/>
      <c r="R87" s="130"/>
      <c r="S87" s="28"/>
      <c r="T87" s="130"/>
      <c r="U87" s="28"/>
      <c r="V87" s="130"/>
      <c r="W87" s="28"/>
      <c r="X87" s="130"/>
      <c r="Y87" s="28"/>
      <c r="Z87" s="130"/>
      <c r="AA87" s="28"/>
      <c r="AB87" s="130"/>
      <c r="AC87" s="28"/>
      <c r="AD87" s="130"/>
      <c r="AE87" s="56"/>
    </row>
    <row r="88" spans="2:31" ht="15">
      <c r="B88" s="88" t="s">
        <v>101</v>
      </c>
      <c r="C88" s="87">
        <v>3455</v>
      </c>
      <c r="D88" s="90">
        <v>27.77</v>
      </c>
      <c r="E88" s="87">
        <v>1885</v>
      </c>
      <c r="F88" s="50">
        <v>0.32</v>
      </c>
      <c r="G88" s="23">
        <f t="shared" si="53"/>
        <v>69097.314</v>
      </c>
      <c r="I88" s="122"/>
      <c r="J88" s="122"/>
      <c r="K88" s="28"/>
      <c r="L88" s="130"/>
      <c r="M88" s="28"/>
      <c r="N88" s="130"/>
      <c r="O88" s="28"/>
      <c r="P88" s="130"/>
      <c r="Q88" s="28"/>
      <c r="R88" s="130"/>
      <c r="S88" s="28"/>
      <c r="T88" s="130"/>
      <c r="U88" s="28"/>
      <c r="V88" s="130"/>
      <c r="W88" s="28"/>
      <c r="X88" s="130"/>
      <c r="Y88" s="28"/>
      <c r="Z88" s="130"/>
      <c r="AA88" s="28"/>
      <c r="AB88" s="130"/>
      <c r="AC88" s="28"/>
      <c r="AD88" s="130"/>
      <c r="AE88" s="56"/>
    </row>
    <row r="89" spans="2:31" ht="15">
      <c r="B89" s="88" t="s">
        <v>109</v>
      </c>
      <c r="C89" s="87">
        <v>3459</v>
      </c>
      <c r="D89" s="90">
        <v>21.55</v>
      </c>
      <c r="E89" s="87">
        <v>1885</v>
      </c>
      <c r="F89" s="50">
        <v>0.32</v>
      </c>
      <c r="G89" s="23">
        <f t="shared" si="53"/>
        <v>53620.71</v>
      </c>
      <c r="I89" s="122"/>
      <c r="J89" s="122"/>
      <c r="K89" s="28"/>
      <c r="L89" s="130"/>
      <c r="M89" s="28"/>
      <c r="N89" s="130"/>
      <c r="O89" s="28"/>
      <c r="P89" s="130"/>
      <c r="Q89" s="28"/>
      <c r="R89" s="130"/>
      <c r="S89" s="28"/>
      <c r="T89" s="130"/>
      <c r="U89" s="28"/>
      <c r="V89" s="130"/>
      <c r="W89" s="28"/>
      <c r="X89" s="130"/>
      <c r="Y89" s="28"/>
      <c r="Z89" s="130"/>
      <c r="AA89" s="28"/>
      <c r="AB89" s="130"/>
      <c r="AC89" s="28"/>
      <c r="AD89" s="130"/>
      <c r="AE89" s="56"/>
    </row>
    <row r="90" spans="1:31" ht="15">
      <c r="A90" t="str">
        <f>+B66&amp;B83&amp;B90</f>
        <v>EnseignementPersonnel clinique (échelon 2/3)Total</v>
      </c>
      <c r="B90" t="s">
        <v>8</v>
      </c>
      <c r="I90" s="70"/>
      <c r="J90" s="70"/>
      <c r="K90" s="28">
        <f>+SUM(K84:K89)</f>
        <v>0</v>
      </c>
      <c r="L90" s="67">
        <f aca="true" t="shared" si="54" ref="L90">+SUM(L84:L89)</f>
        <v>0</v>
      </c>
      <c r="M90" s="28">
        <f aca="true" t="shared" si="55" ref="M90">+SUM(M84:M89)</f>
        <v>0</v>
      </c>
      <c r="N90" s="67">
        <f aca="true" t="shared" si="56" ref="N90">+SUM(N84:N89)</f>
        <v>0</v>
      </c>
      <c r="O90" s="28">
        <f aca="true" t="shared" si="57" ref="O90">+SUM(O84:O89)</f>
        <v>0</v>
      </c>
      <c r="P90" s="67">
        <f aca="true" t="shared" si="58" ref="P90">+SUM(P84:P89)</f>
        <v>0</v>
      </c>
      <c r="Q90" s="28">
        <f aca="true" t="shared" si="59" ref="Q90">+SUM(Q84:Q89)</f>
        <v>0</v>
      </c>
      <c r="R90" s="67">
        <f aca="true" t="shared" si="60" ref="R90">+SUM(R84:R89)</f>
        <v>0</v>
      </c>
      <c r="S90" s="28">
        <f aca="true" t="shared" si="61" ref="S90">+SUM(S84:S89)</f>
        <v>0</v>
      </c>
      <c r="T90" s="67">
        <f aca="true" t="shared" si="62" ref="T90">+SUM(T84:T89)</f>
        <v>0</v>
      </c>
      <c r="U90" s="28">
        <f aca="true" t="shared" si="63" ref="U90">+SUM(U84:U89)</f>
        <v>0</v>
      </c>
      <c r="V90" s="67">
        <f aca="true" t="shared" si="64" ref="V90">+SUM(V84:V89)</f>
        <v>0</v>
      </c>
      <c r="W90" s="28">
        <f aca="true" t="shared" si="65" ref="W90">+SUM(W84:W89)</f>
        <v>0</v>
      </c>
      <c r="X90" s="67">
        <f aca="true" t="shared" si="66" ref="X90">+SUM(X84:X89)</f>
        <v>0</v>
      </c>
      <c r="Y90" s="28">
        <f aca="true" t="shared" si="67" ref="Y90">+SUM(Y84:Y89)</f>
        <v>0</v>
      </c>
      <c r="Z90" s="67">
        <f aca="true" t="shared" si="68" ref="Z90">+SUM(Z84:Z89)</f>
        <v>0</v>
      </c>
      <c r="AA90" s="28">
        <f aca="true" t="shared" si="69" ref="AA90">+SUM(AA84:AA89)</f>
        <v>0</v>
      </c>
      <c r="AB90" s="67">
        <f aca="true" t="shared" si="70" ref="AB90">+SUM(AB84:AB89)</f>
        <v>0</v>
      </c>
      <c r="AC90" s="28">
        <f aca="true" t="shared" si="71" ref="AC90">+SUM(AC84:AC89)</f>
        <v>0</v>
      </c>
      <c r="AD90" s="67">
        <f aca="true" t="shared" si="72" ref="AD90">+SUM(AD84:AD89)</f>
        <v>0</v>
      </c>
      <c r="AE90" s="56"/>
    </row>
    <row r="91" spans="2:30" ht="15">
      <c r="B91" s="64"/>
      <c r="I91" s="70"/>
      <c r="J91" s="70"/>
      <c r="K91" s="28"/>
      <c r="L91" s="67"/>
      <c r="M91" s="28"/>
      <c r="N91" s="67"/>
      <c r="O91" s="28"/>
      <c r="P91" s="67"/>
      <c r="Q91" s="28"/>
      <c r="R91" s="67"/>
      <c r="S91" s="28"/>
      <c r="T91" s="67"/>
      <c r="U91" s="28"/>
      <c r="V91" s="67"/>
      <c r="W91" s="28"/>
      <c r="X91" s="67"/>
      <c r="Y91" s="28"/>
      <c r="Z91" s="67"/>
      <c r="AA91" s="28"/>
      <c r="AB91" s="67"/>
      <c r="AC91" s="28"/>
      <c r="AD91" s="67"/>
    </row>
    <row r="92" spans="2:30" ht="15">
      <c r="B92" t="s">
        <v>49</v>
      </c>
      <c r="I92" s="70"/>
      <c r="J92" s="70"/>
      <c r="K92" s="28"/>
      <c r="L92" s="67"/>
      <c r="M92" s="28"/>
      <c r="N92" s="67"/>
      <c r="O92" s="28"/>
      <c r="P92" s="67"/>
      <c r="Q92" s="28"/>
      <c r="R92" s="67"/>
      <c r="S92" s="28"/>
      <c r="T92" s="67"/>
      <c r="U92" s="28"/>
      <c r="V92" s="67"/>
      <c r="W92" s="28"/>
      <c r="X92" s="67"/>
      <c r="Y92" s="28"/>
      <c r="Z92" s="67"/>
      <c r="AA92" s="28"/>
      <c r="AB92" s="67"/>
      <c r="AC92" s="28"/>
      <c r="AD92" s="67"/>
    </row>
    <row r="93" spans="2:31" ht="15">
      <c r="B93" s="88" t="s">
        <v>103</v>
      </c>
      <c r="C93" s="87">
        <v>1550</v>
      </c>
      <c r="D93" s="90">
        <v>39.96</v>
      </c>
      <c r="E93" s="87">
        <f>35*52</f>
        <v>1820</v>
      </c>
      <c r="F93" s="50">
        <v>0.32</v>
      </c>
      <c r="G93" s="23">
        <f>+D93*E93*(1+F93)</f>
        <v>95999.904</v>
      </c>
      <c r="I93" s="122"/>
      <c r="J93" s="122"/>
      <c r="K93" s="28"/>
      <c r="L93" s="130"/>
      <c r="M93" s="28"/>
      <c r="N93" s="130"/>
      <c r="O93" s="28"/>
      <c r="P93" s="130"/>
      <c r="Q93" s="28"/>
      <c r="R93" s="130"/>
      <c r="S93" s="28"/>
      <c r="T93" s="130"/>
      <c r="U93" s="28"/>
      <c r="V93" s="130"/>
      <c r="W93" s="28"/>
      <c r="X93" s="130"/>
      <c r="Y93" s="28"/>
      <c r="Z93" s="130"/>
      <c r="AA93" s="28"/>
      <c r="AB93" s="130"/>
      <c r="AC93" s="28"/>
      <c r="AD93" s="130"/>
      <c r="AE93" s="56"/>
    </row>
    <row r="94" spans="2:31" ht="15">
      <c r="B94" s="88" t="s">
        <v>104</v>
      </c>
      <c r="C94" s="87">
        <v>1546</v>
      </c>
      <c r="D94" s="90">
        <v>43.5</v>
      </c>
      <c r="E94" s="87">
        <f aca="true" t="shared" si="73" ref="E94:E96">35*52</f>
        <v>1820</v>
      </c>
      <c r="F94" s="50">
        <v>0.32</v>
      </c>
      <c r="G94" s="23">
        <f aca="true" t="shared" si="74" ref="G94:G97">+D94*E94*(1+F94)</f>
        <v>104504.40000000001</v>
      </c>
      <c r="I94" s="122"/>
      <c r="J94" s="122"/>
      <c r="K94" s="28"/>
      <c r="L94" s="130"/>
      <c r="M94" s="28"/>
      <c r="N94" s="130"/>
      <c r="O94" s="28"/>
      <c r="P94" s="130"/>
      <c r="Q94" s="28"/>
      <c r="R94" s="130"/>
      <c r="S94" s="28"/>
      <c r="T94" s="130"/>
      <c r="U94" s="28"/>
      <c r="V94" s="130"/>
      <c r="W94" s="28"/>
      <c r="X94" s="130"/>
      <c r="Y94" s="28"/>
      <c r="Z94" s="130"/>
      <c r="AA94" s="28"/>
      <c r="AB94" s="130"/>
      <c r="AC94" s="28"/>
      <c r="AD94" s="130"/>
      <c r="AE94" s="56"/>
    </row>
    <row r="95" spans="2:31" ht="15">
      <c r="B95" s="88" t="s">
        <v>115</v>
      </c>
      <c r="C95" s="87">
        <v>1233</v>
      </c>
      <c r="D95" s="90">
        <v>41.63</v>
      </c>
      <c r="E95" s="87">
        <f t="shared" si="73"/>
        <v>1820</v>
      </c>
      <c r="F95" s="50">
        <v>0.32</v>
      </c>
      <c r="G95" s="23">
        <f t="shared" si="74"/>
        <v>100011.91200000001</v>
      </c>
      <c r="I95" s="122"/>
      <c r="J95" s="122"/>
      <c r="K95" s="28"/>
      <c r="L95" s="130"/>
      <c r="M95" s="28"/>
      <c r="N95" s="130"/>
      <c r="O95" s="28"/>
      <c r="P95" s="130"/>
      <c r="Q95" s="28"/>
      <c r="R95" s="130"/>
      <c r="S95" s="28"/>
      <c r="T95" s="130"/>
      <c r="U95" s="28"/>
      <c r="V95" s="130"/>
      <c r="W95" s="28"/>
      <c r="X95" s="130"/>
      <c r="Y95" s="28"/>
      <c r="Z95" s="130"/>
      <c r="AA95" s="28"/>
      <c r="AB95" s="130"/>
      <c r="AC95" s="28"/>
      <c r="AD95" s="130"/>
      <c r="AE95" s="56"/>
    </row>
    <row r="96" spans="2:31" ht="15">
      <c r="B96" s="88" t="s">
        <v>105</v>
      </c>
      <c r="C96" s="87">
        <v>1230</v>
      </c>
      <c r="D96" s="90">
        <v>41.63</v>
      </c>
      <c r="E96" s="87">
        <f t="shared" si="73"/>
        <v>1820</v>
      </c>
      <c r="F96" s="50">
        <v>0.32</v>
      </c>
      <c r="G96" s="23">
        <f t="shared" si="74"/>
        <v>100011.91200000001</v>
      </c>
      <c r="I96" s="122"/>
      <c r="J96" s="122"/>
      <c r="K96" s="28"/>
      <c r="L96" s="130"/>
      <c r="M96" s="28"/>
      <c r="N96" s="130"/>
      <c r="O96" s="28"/>
      <c r="P96" s="130"/>
      <c r="Q96" s="28"/>
      <c r="R96" s="130"/>
      <c r="S96" s="28"/>
      <c r="T96" s="130"/>
      <c r="U96" s="28"/>
      <c r="V96" s="130"/>
      <c r="W96" s="28"/>
      <c r="X96" s="130"/>
      <c r="Y96" s="28"/>
      <c r="Z96" s="130"/>
      <c r="AA96" s="28"/>
      <c r="AB96" s="130"/>
      <c r="AC96" s="28"/>
      <c r="AD96" s="130"/>
      <c r="AE96" s="56"/>
    </row>
    <row r="97" spans="2:31" ht="15">
      <c r="B97" s="88" t="s">
        <v>116</v>
      </c>
      <c r="C97" s="87">
        <v>2205</v>
      </c>
      <c r="D97" s="90">
        <v>30.72</v>
      </c>
      <c r="E97" s="87">
        <v>1885</v>
      </c>
      <c r="F97" s="50">
        <v>0.32</v>
      </c>
      <c r="G97" s="23">
        <f t="shared" si="74"/>
        <v>76437.504</v>
      </c>
      <c r="I97" s="122"/>
      <c r="J97" s="122"/>
      <c r="K97" s="28"/>
      <c r="L97" s="130"/>
      <c r="M97" s="28"/>
      <c r="N97" s="130"/>
      <c r="O97" s="28"/>
      <c r="P97" s="130"/>
      <c r="Q97" s="28"/>
      <c r="R97" s="130"/>
      <c r="S97" s="28"/>
      <c r="T97" s="130"/>
      <c r="U97" s="28"/>
      <c r="V97" s="130"/>
      <c r="W97" s="28"/>
      <c r="X97" s="130"/>
      <c r="Y97" s="28"/>
      <c r="Z97" s="130"/>
      <c r="AA97" s="28"/>
      <c r="AB97" s="130"/>
      <c r="AC97" s="28"/>
      <c r="AD97" s="130"/>
      <c r="AE97" s="56"/>
    </row>
    <row r="98" spans="1:31" ht="15">
      <c r="A98" t="str">
        <f>+B66&amp;B92&amp;B98</f>
        <v>EnseignementPersonnel professionnelTotal</v>
      </c>
      <c r="B98" t="s">
        <v>8</v>
      </c>
      <c r="D98" s="30"/>
      <c r="F98" s="50"/>
      <c r="G98" s="23"/>
      <c r="I98" s="70"/>
      <c r="J98" s="70"/>
      <c r="K98" s="28">
        <f>+SUM(K93:K97)</f>
        <v>0</v>
      </c>
      <c r="L98" s="67">
        <f aca="true" t="shared" si="75" ref="L98">+SUM(L93:L97)</f>
        <v>0</v>
      </c>
      <c r="M98" s="28">
        <f aca="true" t="shared" si="76" ref="M98">+SUM(M93:M97)</f>
        <v>0</v>
      </c>
      <c r="N98" s="67">
        <f aca="true" t="shared" si="77" ref="N98">+SUM(N93:N97)</f>
        <v>0</v>
      </c>
      <c r="O98" s="28">
        <f aca="true" t="shared" si="78" ref="O98">+SUM(O93:O97)</f>
        <v>0</v>
      </c>
      <c r="P98" s="67">
        <f aca="true" t="shared" si="79" ref="P98">+SUM(P93:P97)</f>
        <v>0</v>
      </c>
      <c r="Q98" s="28">
        <f aca="true" t="shared" si="80" ref="Q98">+SUM(Q93:Q97)</f>
        <v>0</v>
      </c>
      <c r="R98" s="67">
        <f aca="true" t="shared" si="81" ref="R98">+SUM(R93:R97)</f>
        <v>0</v>
      </c>
      <c r="S98" s="28">
        <f aca="true" t="shared" si="82" ref="S98">+SUM(S93:S97)</f>
        <v>0</v>
      </c>
      <c r="T98" s="67">
        <f aca="true" t="shared" si="83" ref="T98">+SUM(T93:T97)</f>
        <v>0</v>
      </c>
      <c r="U98" s="28">
        <f aca="true" t="shared" si="84" ref="U98">+SUM(U93:U97)</f>
        <v>0</v>
      </c>
      <c r="V98" s="67">
        <f aca="true" t="shared" si="85" ref="V98">+SUM(V93:V97)</f>
        <v>0</v>
      </c>
      <c r="W98" s="28">
        <f aca="true" t="shared" si="86" ref="W98">+SUM(W93:W97)</f>
        <v>0</v>
      </c>
      <c r="X98" s="67">
        <f aca="true" t="shared" si="87" ref="X98">+SUM(X93:X97)</f>
        <v>0</v>
      </c>
      <c r="Y98" s="28">
        <f aca="true" t="shared" si="88" ref="Y98">+SUM(Y93:Y97)</f>
        <v>0</v>
      </c>
      <c r="Z98" s="67">
        <f aca="true" t="shared" si="89" ref="Z98">+SUM(Z93:Z97)</f>
        <v>0</v>
      </c>
      <c r="AA98" s="28">
        <f aca="true" t="shared" si="90" ref="AA98">+SUM(AA93:AA97)</f>
        <v>0</v>
      </c>
      <c r="AB98" s="67">
        <f aca="true" t="shared" si="91" ref="AB98">+SUM(AB93:AB97)</f>
        <v>0</v>
      </c>
      <c r="AC98" s="28">
        <f aca="true" t="shared" si="92" ref="AC98">+SUM(AC93:AC97)</f>
        <v>0</v>
      </c>
      <c r="AD98" s="67">
        <f aca="true" t="shared" si="93" ref="AD98">+SUM(AD93:AD97)</f>
        <v>0</v>
      </c>
      <c r="AE98" s="56"/>
    </row>
    <row r="99" spans="2:30" ht="15">
      <c r="B99" t="s">
        <v>47</v>
      </c>
      <c r="I99" s="70"/>
      <c r="J99" s="70"/>
      <c r="K99" s="28"/>
      <c r="L99" s="67"/>
      <c r="M99" s="28"/>
      <c r="N99" s="67"/>
      <c r="O99" s="28"/>
      <c r="P99" s="67"/>
      <c r="Q99" s="28"/>
      <c r="R99" s="67"/>
      <c r="S99" s="28"/>
      <c r="T99" s="67"/>
      <c r="U99" s="28"/>
      <c r="V99" s="67"/>
      <c r="W99" s="28"/>
      <c r="X99" s="67"/>
      <c r="Y99" s="28"/>
      <c r="Z99" s="67"/>
      <c r="AA99" s="28"/>
      <c r="AB99" s="67"/>
      <c r="AC99" s="28"/>
      <c r="AD99" s="67"/>
    </row>
    <row r="100" spans="2:31" ht="15">
      <c r="B100" s="88" t="s">
        <v>106</v>
      </c>
      <c r="C100" s="87">
        <v>5311</v>
      </c>
      <c r="D100" s="90">
        <v>23.65</v>
      </c>
      <c r="E100" s="87">
        <v>1820</v>
      </c>
      <c r="F100" s="50">
        <v>0.32</v>
      </c>
      <c r="G100" s="23">
        <f aca="true" t="shared" si="94" ref="G100:G103">+D100*E100*(1+F100)</f>
        <v>56816.76</v>
      </c>
      <c r="I100" s="122"/>
      <c r="J100" s="122"/>
      <c r="K100" s="28"/>
      <c r="L100" s="130"/>
      <c r="M100" s="28"/>
      <c r="N100" s="130"/>
      <c r="O100" s="28"/>
      <c r="P100" s="130"/>
      <c r="Q100" s="28"/>
      <c r="R100" s="130"/>
      <c r="S100" s="28"/>
      <c r="T100" s="130"/>
      <c r="U100" s="28"/>
      <c r="V100" s="130"/>
      <c r="W100" s="28"/>
      <c r="X100" s="130"/>
      <c r="Y100" s="28"/>
      <c r="Z100" s="130"/>
      <c r="AA100" s="28"/>
      <c r="AB100" s="130"/>
      <c r="AC100" s="28"/>
      <c r="AD100" s="130"/>
      <c r="AE100" s="56"/>
    </row>
    <row r="101" spans="2:31" ht="15">
      <c r="B101" s="88" t="s">
        <v>107</v>
      </c>
      <c r="C101" s="87">
        <v>5314</v>
      </c>
      <c r="D101" s="90">
        <v>23.22</v>
      </c>
      <c r="E101" s="87">
        <v>1820</v>
      </c>
      <c r="F101" s="50">
        <v>0.32</v>
      </c>
      <c r="G101" s="23">
        <f t="shared" si="94"/>
        <v>55783.728</v>
      </c>
      <c r="I101" s="122"/>
      <c r="J101" s="122"/>
      <c r="K101" s="28"/>
      <c r="L101" s="130"/>
      <c r="M101" s="28"/>
      <c r="N101" s="130"/>
      <c r="O101" s="28"/>
      <c r="P101" s="130"/>
      <c r="Q101" s="28"/>
      <c r="R101" s="130"/>
      <c r="S101" s="28"/>
      <c r="T101" s="130"/>
      <c r="U101" s="28"/>
      <c r="V101" s="130"/>
      <c r="W101" s="28"/>
      <c r="X101" s="130"/>
      <c r="Y101" s="28"/>
      <c r="Z101" s="130"/>
      <c r="AA101" s="28"/>
      <c r="AB101" s="130"/>
      <c r="AC101" s="28"/>
      <c r="AD101" s="130"/>
      <c r="AE101" s="56"/>
    </row>
    <row r="102" spans="2:31" ht="15">
      <c r="B102" s="88" t="s">
        <v>108</v>
      </c>
      <c r="C102" s="87">
        <v>5316</v>
      </c>
      <c r="D102" s="90">
        <v>21.55</v>
      </c>
      <c r="E102" s="87">
        <v>1820</v>
      </c>
      <c r="F102" s="50">
        <v>0.32</v>
      </c>
      <c r="G102" s="23">
        <f t="shared" si="94"/>
        <v>51771.72</v>
      </c>
      <c r="I102" s="122"/>
      <c r="J102" s="122"/>
      <c r="K102" s="28"/>
      <c r="L102" s="130"/>
      <c r="M102" s="28"/>
      <c r="N102" s="130"/>
      <c r="O102" s="28"/>
      <c r="P102" s="130"/>
      <c r="Q102" s="28"/>
      <c r="R102" s="130"/>
      <c r="S102" s="28"/>
      <c r="T102" s="130"/>
      <c r="U102" s="28"/>
      <c r="V102" s="130"/>
      <c r="W102" s="28"/>
      <c r="X102" s="130"/>
      <c r="Y102" s="28"/>
      <c r="Z102" s="130"/>
      <c r="AA102" s="28"/>
      <c r="AB102" s="130"/>
      <c r="AC102" s="28"/>
      <c r="AD102" s="130"/>
      <c r="AE102" s="56"/>
    </row>
    <row r="103" spans="2:31" ht="15">
      <c r="B103" s="88" t="s">
        <v>117</v>
      </c>
      <c r="C103" s="87">
        <v>5318</v>
      </c>
      <c r="D103" s="90">
        <v>20.22</v>
      </c>
      <c r="E103" s="87">
        <v>1820</v>
      </c>
      <c r="F103" s="50">
        <v>0.32</v>
      </c>
      <c r="G103" s="23">
        <f t="shared" si="94"/>
        <v>48576.528000000006</v>
      </c>
      <c r="I103" s="122"/>
      <c r="J103" s="122"/>
      <c r="K103" s="28"/>
      <c r="L103" s="130"/>
      <c r="M103" s="28"/>
      <c r="N103" s="130"/>
      <c r="O103" s="28"/>
      <c r="P103" s="130"/>
      <c r="Q103" s="28"/>
      <c r="R103" s="130"/>
      <c r="S103" s="28"/>
      <c r="T103" s="130"/>
      <c r="U103" s="28"/>
      <c r="V103" s="130"/>
      <c r="W103" s="28"/>
      <c r="X103" s="130"/>
      <c r="Y103" s="28"/>
      <c r="Z103" s="130"/>
      <c r="AA103" s="28"/>
      <c r="AB103" s="130"/>
      <c r="AC103" s="28"/>
      <c r="AD103" s="130"/>
      <c r="AE103" s="56"/>
    </row>
    <row r="104" spans="1:31" ht="15">
      <c r="A104" t="str">
        <f>+B66&amp;B99&amp;B104</f>
        <v>EnseignementPersonnel administratifTotal</v>
      </c>
      <c r="B104" t="s">
        <v>8</v>
      </c>
      <c r="I104" s="123"/>
      <c r="J104" s="123"/>
      <c r="K104" s="28">
        <f>+SUM(K100:K103)</f>
        <v>0</v>
      </c>
      <c r="L104" s="67">
        <f aca="true" t="shared" si="95" ref="L104">+SUM(L100:L103)</f>
        <v>0</v>
      </c>
      <c r="M104" s="28">
        <f aca="true" t="shared" si="96" ref="M104">+SUM(M100:M103)</f>
        <v>0</v>
      </c>
      <c r="N104" s="67">
        <f aca="true" t="shared" si="97" ref="N104">+SUM(N100:N103)</f>
        <v>0</v>
      </c>
      <c r="O104" s="28">
        <f aca="true" t="shared" si="98" ref="O104">+SUM(O100:O103)</f>
        <v>0</v>
      </c>
      <c r="P104" s="67">
        <f aca="true" t="shared" si="99" ref="P104">+SUM(P100:P103)</f>
        <v>0</v>
      </c>
      <c r="Q104" s="28">
        <f aca="true" t="shared" si="100" ref="Q104">+SUM(Q100:Q103)</f>
        <v>0</v>
      </c>
      <c r="R104" s="67">
        <f aca="true" t="shared" si="101" ref="R104">+SUM(R100:R103)</f>
        <v>0</v>
      </c>
      <c r="S104" s="28">
        <f aca="true" t="shared" si="102" ref="S104">+SUM(S100:S103)</f>
        <v>0</v>
      </c>
      <c r="T104" s="67">
        <f aca="true" t="shared" si="103" ref="T104">+SUM(T100:T103)</f>
        <v>0</v>
      </c>
      <c r="U104" s="28">
        <f aca="true" t="shared" si="104" ref="U104">+SUM(U100:U103)</f>
        <v>0</v>
      </c>
      <c r="V104" s="67">
        <f aca="true" t="shared" si="105" ref="V104">+SUM(V100:V103)</f>
        <v>0</v>
      </c>
      <c r="W104" s="28">
        <f aca="true" t="shared" si="106" ref="W104">+SUM(W100:W103)</f>
        <v>0</v>
      </c>
      <c r="X104" s="67">
        <f aca="true" t="shared" si="107" ref="X104">+SUM(X100:X103)</f>
        <v>0</v>
      </c>
      <c r="Y104" s="28">
        <f aca="true" t="shared" si="108" ref="Y104">+SUM(Y100:Y103)</f>
        <v>0</v>
      </c>
      <c r="Z104" s="67">
        <f aca="true" t="shared" si="109" ref="Z104">+SUM(Z100:Z103)</f>
        <v>0</v>
      </c>
      <c r="AA104" s="28">
        <f aca="true" t="shared" si="110" ref="AA104">+SUM(AA100:AA103)</f>
        <v>0</v>
      </c>
      <c r="AB104" s="67">
        <f aca="true" t="shared" si="111" ref="AB104">+SUM(AB100:AB103)</f>
        <v>0</v>
      </c>
      <c r="AC104" s="28">
        <f aca="true" t="shared" si="112" ref="AC104">+SUM(AC100:AC103)</f>
        <v>0</v>
      </c>
      <c r="AD104" s="67">
        <f aca="true" t="shared" si="113" ref="AD104">+SUM(AD100:AD103)</f>
        <v>0</v>
      </c>
      <c r="AE104" s="36"/>
    </row>
    <row r="105" spans="2:30" ht="15">
      <c r="B105" s="64"/>
      <c r="I105" s="15"/>
      <c r="J105" s="15"/>
      <c r="K105" s="78"/>
      <c r="L105" s="46"/>
      <c r="M105" s="78"/>
      <c r="N105" s="46"/>
      <c r="O105" s="78"/>
      <c r="P105" s="46"/>
      <c r="Q105" s="78"/>
      <c r="R105" s="46"/>
      <c r="S105" s="78"/>
      <c r="T105" s="46"/>
      <c r="U105" s="78"/>
      <c r="V105" s="46"/>
      <c r="W105" s="78"/>
      <c r="X105" s="46"/>
      <c r="Y105" s="78"/>
      <c r="Z105" s="46"/>
      <c r="AA105" s="78"/>
      <c r="AB105" s="46"/>
      <c r="AC105" s="78"/>
      <c r="AD105" s="46"/>
    </row>
    <row r="106" spans="2:30" ht="15">
      <c r="B106" t="s">
        <v>53</v>
      </c>
      <c r="I106" s="15"/>
      <c r="J106" s="15"/>
      <c r="K106" s="78"/>
      <c r="L106" s="46"/>
      <c r="M106" s="78"/>
      <c r="N106" s="46"/>
      <c r="O106" s="78"/>
      <c r="P106" s="46"/>
      <c r="Q106" s="78"/>
      <c r="R106" s="46"/>
      <c r="S106" s="78"/>
      <c r="T106" s="46"/>
      <c r="U106" s="78"/>
      <c r="V106" s="46"/>
      <c r="W106" s="78"/>
      <c r="X106" s="46"/>
      <c r="Y106" s="78"/>
      <c r="Z106" s="46"/>
      <c r="AA106" s="78"/>
      <c r="AB106" s="46"/>
      <c r="AC106" s="78"/>
      <c r="AD106" s="46"/>
    </row>
    <row r="107" spans="2:31" ht="15">
      <c r="B107" s="88" t="s">
        <v>110</v>
      </c>
      <c r="C107" s="87">
        <v>6373</v>
      </c>
      <c r="D107" s="90">
        <v>21.44</v>
      </c>
      <c r="E107" s="87">
        <f>38.75*52</f>
        <v>2015</v>
      </c>
      <c r="F107" s="50">
        <v>0.32</v>
      </c>
      <c r="G107" s="23">
        <f aca="true" t="shared" si="114" ref="G107:G109">+D107*E107*(1+F107)</f>
        <v>57026.11200000001</v>
      </c>
      <c r="I107" s="122"/>
      <c r="J107" s="122"/>
      <c r="K107" s="28"/>
      <c r="L107" s="130"/>
      <c r="M107" s="28"/>
      <c r="N107" s="130"/>
      <c r="O107" s="28"/>
      <c r="P107" s="130"/>
      <c r="Q107" s="28"/>
      <c r="R107" s="130"/>
      <c r="S107" s="28"/>
      <c r="T107" s="130"/>
      <c r="U107" s="28"/>
      <c r="V107" s="130"/>
      <c r="W107" s="28"/>
      <c r="X107" s="130"/>
      <c r="Y107" s="28"/>
      <c r="Z107" s="130"/>
      <c r="AA107" s="28"/>
      <c r="AB107" s="130"/>
      <c r="AC107" s="28"/>
      <c r="AD107" s="130"/>
      <c r="AE107" s="56"/>
    </row>
    <row r="108" spans="2:31" ht="15">
      <c r="B108" s="88" t="s">
        <v>111</v>
      </c>
      <c r="C108" s="87">
        <v>6334</v>
      </c>
      <c r="D108" s="90">
        <v>19.69</v>
      </c>
      <c r="E108" s="87">
        <v>2015</v>
      </c>
      <c r="F108" s="50">
        <v>0.32</v>
      </c>
      <c r="G108" s="23">
        <f t="shared" si="114"/>
        <v>52371.46200000001</v>
      </c>
      <c r="I108" s="122"/>
      <c r="J108" s="122"/>
      <c r="K108" s="28"/>
      <c r="L108" s="130"/>
      <c r="M108" s="28"/>
      <c r="N108" s="130"/>
      <c r="O108" s="28"/>
      <c r="P108" s="130"/>
      <c r="Q108" s="28"/>
      <c r="R108" s="130"/>
      <c r="S108" s="28"/>
      <c r="T108" s="130"/>
      <c r="U108" s="28"/>
      <c r="V108" s="130"/>
      <c r="W108" s="28"/>
      <c r="X108" s="130"/>
      <c r="Y108" s="28"/>
      <c r="Z108" s="130"/>
      <c r="AA108" s="28"/>
      <c r="AB108" s="130"/>
      <c r="AC108" s="28"/>
      <c r="AD108" s="130"/>
      <c r="AE108" s="56"/>
    </row>
    <row r="109" spans="2:31" ht="15">
      <c r="B109" s="88" t="s">
        <v>112</v>
      </c>
      <c r="C109" s="87">
        <v>6317</v>
      </c>
      <c r="D109" s="90">
        <v>23.08</v>
      </c>
      <c r="E109" s="87">
        <v>2015</v>
      </c>
      <c r="F109" s="50">
        <v>0.32</v>
      </c>
      <c r="G109" s="23">
        <f t="shared" si="114"/>
        <v>61388.184</v>
      </c>
      <c r="I109" s="122"/>
      <c r="J109" s="122"/>
      <c r="K109" s="28"/>
      <c r="L109" s="130"/>
      <c r="M109" s="28"/>
      <c r="N109" s="130"/>
      <c r="O109" s="28"/>
      <c r="P109" s="130"/>
      <c r="Q109" s="28"/>
      <c r="R109" s="130"/>
      <c r="S109" s="28"/>
      <c r="T109" s="130"/>
      <c r="U109" s="28"/>
      <c r="V109" s="130"/>
      <c r="W109" s="28"/>
      <c r="X109" s="130"/>
      <c r="Y109" s="28"/>
      <c r="Z109" s="130"/>
      <c r="AA109" s="28"/>
      <c r="AB109" s="130"/>
      <c r="AC109" s="28"/>
      <c r="AD109" s="130"/>
      <c r="AE109" s="56"/>
    </row>
    <row r="110" spans="1:31" ht="15">
      <c r="A110" t="str">
        <f>+B66&amp;B106&amp;B110</f>
        <v>EnseignementPersonnel de soutien (entretien, hygiène, etc)Total</v>
      </c>
      <c r="B110" t="s">
        <v>8</v>
      </c>
      <c r="I110" s="123"/>
      <c r="J110" s="123"/>
      <c r="K110" s="28">
        <f>+SUM(K107:K109)</f>
        <v>0</v>
      </c>
      <c r="L110" s="67">
        <f aca="true" t="shared" si="115" ref="L110">+SUM(L107:L109)</f>
        <v>0</v>
      </c>
      <c r="M110" s="28">
        <f aca="true" t="shared" si="116" ref="M110">+SUM(M107:M109)</f>
        <v>0</v>
      </c>
      <c r="N110" s="67">
        <f aca="true" t="shared" si="117" ref="N110">+SUM(N107:N109)</f>
        <v>0</v>
      </c>
      <c r="O110" s="28">
        <f aca="true" t="shared" si="118" ref="O110">+SUM(O107:O109)</f>
        <v>0</v>
      </c>
      <c r="P110" s="67">
        <f aca="true" t="shared" si="119" ref="P110">+SUM(P107:P109)</f>
        <v>0</v>
      </c>
      <c r="Q110" s="28">
        <f aca="true" t="shared" si="120" ref="Q110">+SUM(Q107:Q109)</f>
        <v>0</v>
      </c>
      <c r="R110" s="67">
        <f aca="true" t="shared" si="121" ref="R110">+SUM(R107:R109)</f>
        <v>0</v>
      </c>
      <c r="S110" s="28">
        <f aca="true" t="shared" si="122" ref="S110">+SUM(S107:S109)</f>
        <v>0</v>
      </c>
      <c r="T110" s="67">
        <f aca="true" t="shared" si="123" ref="T110">+SUM(T107:T109)</f>
        <v>0</v>
      </c>
      <c r="U110" s="28">
        <f aca="true" t="shared" si="124" ref="U110">+SUM(U107:U109)</f>
        <v>0</v>
      </c>
      <c r="V110" s="67">
        <f aca="true" t="shared" si="125" ref="V110">+SUM(V107:V109)</f>
        <v>0</v>
      </c>
      <c r="W110" s="28">
        <f aca="true" t="shared" si="126" ref="W110">+SUM(W107:W109)</f>
        <v>0</v>
      </c>
      <c r="X110" s="67">
        <f aca="true" t="shared" si="127" ref="X110">+SUM(X107:X109)</f>
        <v>0</v>
      </c>
      <c r="Y110" s="28">
        <f aca="true" t="shared" si="128" ref="Y110">+SUM(Y107:Y109)</f>
        <v>0</v>
      </c>
      <c r="Z110" s="67">
        <f aca="true" t="shared" si="129" ref="Z110">+SUM(Z107:Z109)</f>
        <v>0</v>
      </c>
      <c r="AA110" s="28">
        <f aca="true" t="shared" si="130" ref="AA110">+SUM(AA107:AA109)</f>
        <v>0</v>
      </c>
      <c r="AB110" s="67">
        <f aca="true" t="shared" si="131" ref="AB110">+SUM(AB107:AB109)</f>
        <v>0</v>
      </c>
      <c r="AC110" s="28">
        <f aca="true" t="shared" si="132" ref="AC110">+SUM(AC107:AC109)</f>
        <v>0</v>
      </c>
      <c r="AD110" s="67">
        <f aca="true" t="shared" si="133" ref="AD110">+SUM(AD107:AD109)</f>
        <v>0</v>
      </c>
      <c r="AE110" s="36"/>
    </row>
    <row r="111" spans="9:30" ht="15">
      <c r="I111" s="15"/>
      <c r="J111" s="15"/>
      <c r="K111" s="78"/>
      <c r="L111" s="46"/>
      <c r="M111" s="78"/>
      <c r="N111" s="46"/>
      <c r="O111" s="78"/>
      <c r="P111" s="46"/>
      <c r="Q111" s="78"/>
      <c r="R111" s="46"/>
      <c r="S111" s="78"/>
      <c r="T111" s="46"/>
      <c r="U111" s="78"/>
      <c r="V111" s="46"/>
      <c r="W111" s="78"/>
      <c r="X111" s="46"/>
      <c r="Y111" s="78"/>
      <c r="Z111" s="46"/>
      <c r="AA111" s="78"/>
      <c r="AB111" s="46"/>
      <c r="AC111" s="78"/>
      <c r="AD111" s="46"/>
    </row>
    <row r="112" spans="9:30" ht="15">
      <c r="I112" s="15"/>
      <c r="J112" s="15"/>
      <c r="K112" s="78"/>
      <c r="L112" s="46"/>
      <c r="M112" s="78"/>
      <c r="N112" s="46"/>
      <c r="O112" s="78"/>
      <c r="P112" s="46"/>
      <c r="Q112" s="78"/>
      <c r="R112" s="46"/>
      <c r="S112" s="78"/>
      <c r="T112" s="46"/>
      <c r="U112" s="78"/>
      <c r="V112" s="46"/>
      <c r="W112" s="78"/>
      <c r="X112" s="46"/>
      <c r="Y112" s="78"/>
      <c r="Z112" s="46"/>
      <c r="AA112" s="78"/>
      <c r="AB112" s="46"/>
      <c r="AC112" s="78"/>
      <c r="AD112" s="46"/>
    </row>
    <row r="113" spans="2:31" ht="15">
      <c r="B113" s="87" t="s">
        <v>58</v>
      </c>
      <c r="C113" s="87"/>
      <c r="D113" s="87"/>
      <c r="E113" s="87"/>
      <c r="F113" s="87"/>
      <c r="G113" s="87"/>
      <c r="H113" s="87"/>
      <c r="I113" s="121"/>
      <c r="J113" s="121"/>
      <c r="K113" s="28"/>
      <c r="L113" s="130"/>
      <c r="M113" s="28"/>
      <c r="N113" s="130"/>
      <c r="O113" s="28"/>
      <c r="P113" s="130"/>
      <c r="Q113" s="28"/>
      <c r="R113" s="130"/>
      <c r="S113" s="28"/>
      <c r="T113" s="130"/>
      <c r="U113" s="28"/>
      <c r="V113" s="130"/>
      <c r="W113" s="28"/>
      <c r="X113" s="130"/>
      <c r="Y113" s="28"/>
      <c r="Z113" s="130"/>
      <c r="AA113" s="28"/>
      <c r="AB113" s="130"/>
      <c r="AC113" s="28"/>
      <c r="AD113" s="130"/>
      <c r="AE113" s="145"/>
    </row>
    <row r="114" spans="2:31" ht="15">
      <c r="B114" s="87"/>
      <c r="C114" s="87"/>
      <c r="D114" s="87"/>
      <c r="E114" s="87"/>
      <c r="F114" s="87"/>
      <c r="G114" s="87"/>
      <c r="H114" s="87"/>
      <c r="I114" s="121"/>
      <c r="J114" s="121"/>
      <c r="K114" s="28"/>
      <c r="L114" s="130"/>
      <c r="M114" s="28"/>
      <c r="N114" s="130"/>
      <c r="O114" s="28"/>
      <c r="P114" s="130"/>
      <c r="Q114" s="28"/>
      <c r="R114" s="130"/>
      <c r="S114" s="28"/>
      <c r="T114" s="130"/>
      <c r="U114" s="28"/>
      <c r="V114" s="130"/>
      <c r="W114" s="28"/>
      <c r="X114" s="130"/>
      <c r="Y114" s="28"/>
      <c r="Z114" s="130"/>
      <c r="AA114" s="28"/>
      <c r="AB114" s="130"/>
      <c r="AC114" s="28"/>
      <c r="AD114" s="130"/>
      <c r="AE114" s="145"/>
    </row>
    <row r="115" spans="2:31" ht="15">
      <c r="B115" s="87"/>
      <c r="C115" s="87"/>
      <c r="D115" s="87"/>
      <c r="E115" s="87"/>
      <c r="F115" s="87"/>
      <c r="G115" s="87"/>
      <c r="H115" s="87"/>
      <c r="I115" s="121"/>
      <c r="J115" s="121"/>
      <c r="K115" s="28"/>
      <c r="L115" s="130"/>
      <c r="M115" s="28"/>
      <c r="N115" s="130"/>
      <c r="O115" s="28"/>
      <c r="P115" s="130"/>
      <c r="Q115" s="28"/>
      <c r="R115" s="130"/>
      <c r="S115" s="28"/>
      <c r="T115" s="130"/>
      <c r="U115" s="28"/>
      <c r="V115" s="130"/>
      <c r="W115" s="28"/>
      <c r="X115" s="130"/>
      <c r="Y115" s="28"/>
      <c r="Z115" s="130"/>
      <c r="AA115" s="28"/>
      <c r="AB115" s="130"/>
      <c r="AC115" s="28"/>
      <c r="AD115" s="130"/>
      <c r="AE115" s="145"/>
    </row>
    <row r="116" spans="2:31" ht="15">
      <c r="B116" s="87"/>
      <c r="C116" s="87"/>
      <c r="D116" s="87"/>
      <c r="E116" s="87"/>
      <c r="F116" s="87"/>
      <c r="G116" s="87"/>
      <c r="H116" s="87"/>
      <c r="I116" s="121"/>
      <c r="J116" s="121"/>
      <c r="K116" s="28"/>
      <c r="L116" s="130"/>
      <c r="M116" s="28"/>
      <c r="N116" s="130"/>
      <c r="O116" s="28"/>
      <c r="P116" s="130"/>
      <c r="Q116" s="28"/>
      <c r="R116" s="130"/>
      <c r="S116" s="28"/>
      <c r="T116" s="130"/>
      <c r="U116" s="28"/>
      <c r="V116" s="130"/>
      <c r="W116" s="28"/>
      <c r="X116" s="130"/>
      <c r="Y116" s="28"/>
      <c r="Z116" s="130"/>
      <c r="AA116" s="28"/>
      <c r="AB116" s="130"/>
      <c r="AC116" s="28"/>
      <c r="AD116" s="130"/>
      <c r="AE116" s="145"/>
    </row>
    <row r="117" spans="2:31" ht="15">
      <c r="B117" s="87"/>
      <c r="C117" s="87"/>
      <c r="D117" s="87"/>
      <c r="E117" s="87"/>
      <c r="F117" s="87"/>
      <c r="G117" s="87"/>
      <c r="H117" s="87"/>
      <c r="I117" s="121"/>
      <c r="J117" s="121"/>
      <c r="K117" s="28"/>
      <c r="L117" s="130"/>
      <c r="M117" s="28"/>
      <c r="N117" s="130"/>
      <c r="O117" s="28"/>
      <c r="P117" s="130"/>
      <c r="Q117" s="28"/>
      <c r="R117" s="130"/>
      <c r="S117" s="28"/>
      <c r="T117" s="130"/>
      <c r="U117" s="28"/>
      <c r="V117" s="130"/>
      <c r="W117" s="28"/>
      <c r="X117" s="130"/>
      <c r="Y117" s="28"/>
      <c r="Z117" s="130"/>
      <c r="AA117" s="28"/>
      <c r="AB117" s="130"/>
      <c r="AC117" s="28"/>
      <c r="AD117" s="130"/>
      <c r="AE117" s="145"/>
    </row>
    <row r="118" spans="1:31" ht="15">
      <c r="A118" t="str">
        <f>+B66&amp;B113&amp;B118</f>
        <v>EnseignementMain-d'œuvre indépendanteTotal</v>
      </c>
      <c r="B118" s="87" t="s">
        <v>8</v>
      </c>
      <c r="C118" s="87"/>
      <c r="D118" s="87"/>
      <c r="E118" s="87"/>
      <c r="F118" s="87"/>
      <c r="G118" s="87"/>
      <c r="H118" s="87"/>
      <c r="I118" s="121"/>
      <c r="J118" s="121"/>
      <c r="K118" s="28"/>
      <c r="L118" s="130"/>
      <c r="M118" s="28"/>
      <c r="N118" s="130"/>
      <c r="O118" s="28"/>
      <c r="P118" s="130"/>
      <c r="Q118" s="28"/>
      <c r="R118" s="130"/>
      <c r="S118" s="28"/>
      <c r="T118" s="130"/>
      <c r="U118" s="28"/>
      <c r="V118" s="130"/>
      <c r="W118" s="28"/>
      <c r="X118" s="130"/>
      <c r="Y118" s="28"/>
      <c r="Z118" s="130"/>
      <c r="AA118" s="28"/>
      <c r="AB118" s="130"/>
      <c r="AC118" s="28"/>
      <c r="AD118" s="130"/>
      <c r="AE118" s="145"/>
    </row>
    <row r="119" spans="9:30" ht="15">
      <c r="I119" s="15"/>
      <c r="J119" s="15"/>
      <c r="K119" s="28">
        <f>+SUM(K113:K118)</f>
        <v>0</v>
      </c>
      <c r="L119" s="67">
        <f aca="true" t="shared" si="134" ref="L119">+SUM(L113:L118)</f>
        <v>0</v>
      </c>
      <c r="M119" s="28">
        <f aca="true" t="shared" si="135" ref="M119">+SUM(M113:M118)</f>
        <v>0</v>
      </c>
      <c r="N119" s="67">
        <f aca="true" t="shared" si="136" ref="N119">+SUM(N113:N118)</f>
        <v>0</v>
      </c>
      <c r="O119" s="28">
        <f aca="true" t="shared" si="137" ref="O119">+SUM(O113:O118)</f>
        <v>0</v>
      </c>
      <c r="P119" s="67">
        <f aca="true" t="shared" si="138" ref="P119">+SUM(P113:P118)</f>
        <v>0</v>
      </c>
      <c r="Q119" s="28">
        <f aca="true" t="shared" si="139" ref="Q119">+SUM(Q113:Q118)</f>
        <v>0</v>
      </c>
      <c r="R119" s="67">
        <f aca="true" t="shared" si="140" ref="R119">+SUM(R113:R118)</f>
        <v>0</v>
      </c>
      <c r="S119" s="28">
        <f aca="true" t="shared" si="141" ref="S119">+SUM(S113:S118)</f>
        <v>0</v>
      </c>
      <c r="T119" s="67">
        <f aca="true" t="shared" si="142" ref="T119">+SUM(T113:T118)</f>
        <v>0</v>
      </c>
      <c r="U119" s="28">
        <f aca="true" t="shared" si="143" ref="U119">+SUM(U113:U118)</f>
        <v>0</v>
      </c>
      <c r="V119" s="67">
        <f aca="true" t="shared" si="144" ref="V119">+SUM(V113:V118)</f>
        <v>0</v>
      </c>
      <c r="W119" s="28">
        <f aca="true" t="shared" si="145" ref="W119">+SUM(W113:W118)</f>
        <v>0</v>
      </c>
      <c r="X119" s="67">
        <f aca="true" t="shared" si="146" ref="X119">+SUM(X113:X118)</f>
        <v>0</v>
      </c>
      <c r="Y119" s="28">
        <f aca="true" t="shared" si="147" ref="Y119">+SUM(Y113:Y118)</f>
        <v>0</v>
      </c>
      <c r="Z119" s="67">
        <f aca="true" t="shared" si="148" ref="Z119">+SUM(Z113:Z118)</f>
        <v>0</v>
      </c>
      <c r="AA119" s="28">
        <f aca="true" t="shared" si="149" ref="AA119">+SUM(AA113:AA118)</f>
        <v>0</v>
      </c>
      <c r="AB119" s="67">
        <f aca="true" t="shared" si="150" ref="AB119">+SUM(AB113:AB118)</f>
        <v>0</v>
      </c>
      <c r="AC119" s="28">
        <f aca="true" t="shared" si="151" ref="AC119">+SUM(AC113:AC118)</f>
        <v>0</v>
      </c>
      <c r="AD119" s="67">
        <f aca="true" t="shared" si="152" ref="AD119">+SUM(AD113:AD118)</f>
        <v>0</v>
      </c>
    </row>
    <row r="120" spans="9:30" ht="15">
      <c r="I120" s="15"/>
      <c r="J120" s="15"/>
      <c r="K120" s="78"/>
      <c r="L120" s="46"/>
      <c r="M120" s="78"/>
      <c r="N120" s="46"/>
      <c r="O120" s="78"/>
      <c r="P120" s="46"/>
      <c r="Q120" s="78"/>
      <c r="R120" s="46"/>
      <c r="S120" s="78"/>
      <c r="T120" s="46"/>
      <c r="U120" s="78"/>
      <c r="V120" s="46"/>
      <c r="W120" s="78"/>
      <c r="X120" s="46"/>
      <c r="Y120" s="78"/>
      <c r="Z120" s="46"/>
      <c r="AA120" s="78"/>
      <c r="AB120" s="46"/>
      <c r="AC120" s="78"/>
      <c r="AD120" s="46"/>
    </row>
    <row r="121" spans="2:30" ht="15">
      <c r="B121" s="1" t="s">
        <v>71</v>
      </c>
      <c r="I121" s="15"/>
      <c r="J121" s="15"/>
      <c r="K121" s="78"/>
      <c r="L121" s="46"/>
      <c r="M121" s="78"/>
      <c r="N121" s="46"/>
      <c r="O121" s="78"/>
      <c r="P121" s="46"/>
      <c r="Q121" s="78"/>
      <c r="R121" s="46"/>
      <c r="S121" s="78"/>
      <c r="T121" s="46"/>
      <c r="U121" s="78"/>
      <c r="V121" s="46"/>
      <c r="W121" s="78"/>
      <c r="X121" s="46"/>
      <c r="Y121" s="78"/>
      <c r="Z121" s="46"/>
      <c r="AA121" s="78"/>
      <c r="AB121" s="46"/>
      <c r="AC121" s="78"/>
      <c r="AD121" s="46"/>
    </row>
    <row r="122" spans="3:30" ht="15">
      <c r="C122" t="s">
        <v>97</v>
      </c>
      <c r="D122" t="s">
        <v>94</v>
      </c>
      <c r="E122" t="s">
        <v>95</v>
      </c>
      <c r="F122" t="s">
        <v>98</v>
      </c>
      <c r="G122" t="s">
        <v>96</v>
      </c>
      <c r="I122" s="15"/>
      <c r="J122" s="15"/>
      <c r="K122" s="78"/>
      <c r="L122" s="46"/>
      <c r="M122" s="78"/>
      <c r="N122" s="46"/>
      <c r="O122" s="78"/>
      <c r="P122" s="46"/>
      <c r="Q122" s="78"/>
      <c r="R122" s="46"/>
      <c r="S122" s="78"/>
      <c r="T122" s="46"/>
      <c r="U122" s="78"/>
      <c r="V122" s="46"/>
      <c r="W122" s="78"/>
      <c r="X122" s="46"/>
      <c r="Y122" s="78"/>
      <c r="Z122" s="46"/>
      <c r="AA122" s="78"/>
      <c r="AB122" s="46"/>
      <c r="AC122" s="78"/>
      <c r="AD122" s="46"/>
    </row>
    <row r="123" spans="2:30" ht="15">
      <c r="B123" t="s">
        <v>46</v>
      </c>
      <c r="I123" s="15"/>
      <c r="J123" s="15"/>
      <c r="K123" s="78"/>
      <c r="L123" s="46"/>
      <c r="M123" s="78"/>
      <c r="N123" s="46"/>
      <c r="O123" s="78"/>
      <c r="P123" s="46"/>
      <c r="Q123" s="78"/>
      <c r="R123" s="46"/>
      <c r="S123" s="78"/>
      <c r="T123" s="46"/>
      <c r="U123" s="78"/>
      <c r="V123" s="46"/>
      <c r="W123" s="78"/>
      <c r="X123" s="46"/>
      <c r="Y123" s="78"/>
      <c r="Z123" s="46"/>
      <c r="AA123" s="78"/>
      <c r="AB123" s="46"/>
      <c r="AC123" s="78"/>
      <c r="AD123" s="46"/>
    </row>
    <row r="124" spans="2:31" ht="15">
      <c r="B124" s="87">
        <v>15</v>
      </c>
      <c r="C124" s="88">
        <v>30915</v>
      </c>
      <c r="D124" s="87">
        <v>99359</v>
      </c>
      <c r="E124" s="87"/>
      <c r="F124" s="50">
        <v>0.32</v>
      </c>
      <c r="G124" s="23">
        <f aca="true" t="shared" si="153" ref="G124:G130">+D124*(1+F124)</f>
        <v>131153.88</v>
      </c>
      <c r="I124" s="122"/>
      <c r="J124" s="122"/>
      <c r="K124" s="143"/>
      <c r="L124" s="144"/>
      <c r="M124" s="143"/>
      <c r="N124" s="144"/>
      <c r="O124" s="143"/>
      <c r="P124" s="144"/>
      <c r="Q124" s="143"/>
      <c r="R124" s="144"/>
      <c r="S124" s="143"/>
      <c r="T124" s="144"/>
      <c r="U124" s="143"/>
      <c r="V124" s="144"/>
      <c r="W124" s="143"/>
      <c r="X124" s="144"/>
      <c r="Y124" s="143"/>
      <c r="Z124" s="144"/>
      <c r="AA124" s="143"/>
      <c r="AB124" s="144"/>
      <c r="AC124" s="143"/>
      <c r="AD124" s="144"/>
      <c r="AE124" s="56"/>
    </row>
    <row r="125" spans="2:31" ht="15">
      <c r="B125" s="87">
        <v>16</v>
      </c>
      <c r="C125" s="88">
        <v>30916</v>
      </c>
      <c r="D125" s="87">
        <v>99359</v>
      </c>
      <c r="E125" s="87"/>
      <c r="F125" s="50">
        <v>0.32</v>
      </c>
      <c r="G125" s="23">
        <f t="shared" si="153"/>
        <v>131153.88</v>
      </c>
      <c r="I125" s="122"/>
      <c r="J125" s="122"/>
      <c r="K125" s="143"/>
      <c r="L125" s="144"/>
      <c r="M125" s="143"/>
      <c r="N125" s="144"/>
      <c r="O125" s="143"/>
      <c r="P125" s="144"/>
      <c r="Q125" s="143"/>
      <c r="R125" s="144"/>
      <c r="S125" s="143"/>
      <c r="T125" s="144"/>
      <c r="U125" s="143"/>
      <c r="V125" s="144"/>
      <c r="W125" s="143"/>
      <c r="X125" s="144"/>
      <c r="Y125" s="143"/>
      <c r="Z125" s="144"/>
      <c r="AA125" s="143"/>
      <c r="AB125" s="144"/>
      <c r="AC125" s="143"/>
      <c r="AD125" s="144"/>
      <c r="AE125" s="56"/>
    </row>
    <row r="126" spans="2:31" ht="15">
      <c r="B126" s="87">
        <v>17</v>
      </c>
      <c r="C126" s="88">
        <v>30917</v>
      </c>
      <c r="D126" s="87">
        <v>104494</v>
      </c>
      <c r="E126" s="87"/>
      <c r="F126" s="50">
        <v>0.32</v>
      </c>
      <c r="G126" s="23">
        <f t="shared" si="153"/>
        <v>137932.08000000002</v>
      </c>
      <c r="I126" s="122"/>
      <c r="J126" s="122"/>
      <c r="K126" s="143"/>
      <c r="L126" s="144"/>
      <c r="M126" s="143"/>
      <c r="N126" s="144"/>
      <c r="O126" s="143"/>
      <c r="P126" s="144"/>
      <c r="Q126" s="143"/>
      <c r="R126" s="144"/>
      <c r="S126" s="143"/>
      <c r="T126" s="144"/>
      <c r="U126" s="143"/>
      <c r="V126" s="144"/>
      <c r="W126" s="143"/>
      <c r="X126" s="144"/>
      <c r="Y126" s="143"/>
      <c r="Z126" s="144"/>
      <c r="AA126" s="143"/>
      <c r="AB126" s="144"/>
      <c r="AC126" s="143"/>
      <c r="AD126" s="144"/>
      <c r="AE126" s="56"/>
    </row>
    <row r="127" spans="2:31" ht="15">
      <c r="B127" s="87">
        <v>18</v>
      </c>
      <c r="C127" s="88">
        <v>30918</v>
      </c>
      <c r="D127" s="87">
        <v>110122</v>
      </c>
      <c r="E127" s="87"/>
      <c r="F127" s="50">
        <v>0.32</v>
      </c>
      <c r="G127" s="23">
        <f t="shared" si="153"/>
        <v>145361.04</v>
      </c>
      <c r="I127" s="122"/>
      <c r="J127" s="122"/>
      <c r="K127" s="143"/>
      <c r="L127" s="144"/>
      <c r="M127" s="143"/>
      <c r="N127" s="144"/>
      <c r="O127" s="143"/>
      <c r="P127" s="144"/>
      <c r="Q127" s="143"/>
      <c r="R127" s="144"/>
      <c r="S127" s="143"/>
      <c r="T127" s="144"/>
      <c r="U127" s="143"/>
      <c r="V127" s="144"/>
      <c r="W127" s="143"/>
      <c r="X127" s="144"/>
      <c r="Y127" s="143"/>
      <c r="Z127" s="144"/>
      <c r="AA127" s="143"/>
      <c r="AB127" s="144"/>
      <c r="AC127" s="143"/>
      <c r="AD127" s="144"/>
      <c r="AE127" s="56"/>
    </row>
    <row r="128" spans="2:31" ht="15">
      <c r="B128" s="87">
        <v>19</v>
      </c>
      <c r="C128" s="88">
        <v>30919</v>
      </c>
      <c r="D128" s="87">
        <v>116332</v>
      </c>
      <c r="E128" s="87"/>
      <c r="F128" s="50">
        <v>0.32</v>
      </c>
      <c r="G128" s="23">
        <f t="shared" si="153"/>
        <v>153558.24000000002</v>
      </c>
      <c r="I128" s="122"/>
      <c r="J128" s="122"/>
      <c r="K128" s="143"/>
      <c r="L128" s="144"/>
      <c r="M128" s="143"/>
      <c r="N128" s="144"/>
      <c r="O128" s="143"/>
      <c r="P128" s="144"/>
      <c r="Q128" s="143"/>
      <c r="R128" s="144"/>
      <c r="S128" s="143"/>
      <c r="T128" s="144"/>
      <c r="U128" s="143"/>
      <c r="V128" s="144"/>
      <c r="W128" s="143"/>
      <c r="X128" s="144"/>
      <c r="Y128" s="143"/>
      <c r="Z128" s="144"/>
      <c r="AA128" s="143"/>
      <c r="AB128" s="144"/>
      <c r="AC128" s="143"/>
      <c r="AD128" s="144"/>
      <c r="AE128" s="56"/>
    </row>
    <row r="129" spans="2:31" ht="15">
      <c r="B129" s="87">
        <v>20</v>
      </c>
      <c r="C129" s="88">
        <v>30920</v>
      </c>
      <c r="D129" s="87">
        <v>123178</v>
      </c>
      <c r="E129" s="87"/>
      <c r="F129" s="50">
        <v>0.32</v>
      </c>
      <c r="G129" s="23">
        <f t="shared" si="153"/>
        <v>162594.96000000002</v>
      </c>
      <c r="I129" s="122"/>
      <c r="J129" s="122"/>
      <c r="K129" s="143"/>
      <c r="L129" s="144"/>
      <c r="M129" s="143"/>
      <c r="N129" s="144"/>
      <c r="O129" s="143"/>
      <c r="P129" s="144"/>
      <c r="Q129" s="143"/>
      <c r="R129" s="144"/>
      <c r="S129" s="143"/>
      <c r="T129" s="144"/>
      <c r="U129" s="143"/>
      <c r="V129" s="144"/>
      <c r="W129" s="143"/>
      <c r="X129" s="144"/>
      <c r="Y129" s="143"/>
      <c r="Z129" s="144"/>
      <c r="AA129" s="143"/>
      <c r="AB129" s="144"/>
      <c r="AC129" s="143"/>
      <c r="AD129" s="144"/>
      <c r="AE129" s="56"/>
    </row>
    <row r="130" spans="2:31" ht="15">
      <c r="B130" s="87">
        <v>22</v>
      </c>
      <c r="C130" s="88">
        <v>30921</v>
      </c>
      <c r="D130" s="87">
        <v>139097</v>
      </c>
      <c r="E130" s="87"/>
      <c r="F130" s="50">
        <v>0.32</v>
      </c>
      <c r="G130" s="23">
        <f t="shared" si="153"/>
        <v>183608.04</v>
      </c>
      <c r="I130" s="122"/>
      <c r="J130" s="122"/>
      <c r="K130" s="143"/>
      <c r="L130" s="144"/>
      <c r="M130" s="143"/>
      <c r="N130" s="144"/>
      <c r="O130" s="143"/>
      <c r="P130" s="144"/>
      <c r="Q130" s="143"/>
      <c r="R130" s="144"/>
      <c r="S130" s="143"/>
      <c r="T130" s="144"/>
      <c r="U130" s="143"/>
      <c r="V130" s="144"/>
      <c r="W130" s="143"/>
      <c r="X130" s="144"/>
      <c r="Y130" s="143"/>
      <c r="Z130" s="144"/>
      <c r="AA130" s="143"/>
      <c r="AB130" s="144"/>
      <c r="AC130" s="143"/>
      <c r="AD130" s="144"/>
      <c r="AE130" s="56"/>
    </row>
    <row r="131" spans="1:31" ht="15">
      <c r="A131" t="str">
        <f>+B121&amp;B123&amp;B131</f>
        <v>RechercheGestionnairesTotal</v>
      </c>
      <c r="B131" t="s">
        <v>8</v>
      </c>
      <c r="C131" s="64"/>
      <c r="F131" s="50"/>
      <c r="G131" s="23"/>
      <c r="I131" s="70"/>
      <c r="J131" s="70"/>
      <c r="K131" s="143">
        <f>+SUM(K124:K130)</f>
        <v>0</v>
      </c>
      <c r="L131" s="67">
        <f aca="true" t="shared" si="154" ref="L131">+SUM(L124:L130)</f>
        <v>0</v>
      </c>
      <c r="M131" s="143">
        <f aca="true" t="shared" si="155" ref="M131">+SUM(M124:M130)</f>
        <v>0</v>
      </c>
      <c r="N131" s="67">
        <f aca="true" t="shared" si="156" ref="N131">+SUM(N124:N130)</f>
        <v>0</v>
      </c>
      <c r="O131" s="143">
        <f aca="true" t="shared" si="157" ref="O131">+SUM(O124:O130)</f>
        <v>0</v>
      </c>
      <c r="P131" s="67">
        <f aca="true" t="shared" si="158" ref="P131">+SUM(P124:P130)</f>
        <v>0</v>
      </c>
      <c r="Q131" s="143">
        <f aca="true" t="shared" si="159" ref="Q131">+SUM(Q124:Q130)</f>
        <v>0</v>
      </c>
      <c r="R131" s="67">
        <f aca="true" t="shared" si="160" ref="R131">+SUM(R124:R130)</f>
        <v>0</v>
      </c>
      <c r="S131" s="143">
        <f aca="true" t="shared" si="161" ref="S131">+SUM(S124:S130)</f>
        <v>0</v>
      </c>
      <c r="T131" s="67">
        <f aca="true" t="shared" si="162" ref="T131">+SUM(T124:T130)</f>
        <v>0</v>
      </c>
      <c r="U131" s="143">
        <f aca="true" t="shared" si="163" ref="U131">+SUM(U124:U130)</f>
        <v>0</v>
      </c>
      <c r="V131" s="67">
        <f aca="true" t="shared" si="164" ref="V131">+SUM(V124:V130)</f>
        <v>0</v>
      </c>
      <c r="W131" s="143">
        <f aca="true" t="shared" si="165" ref="W131">+SUM(W124:W130)</f>
        <v>0</v>
      </c>
      <c r="X131" s="67">
        <f aca="true" t="shared" si="166" ref="X131">+SUM(X124:X130)</f>
        <v>0</v>
      </c>
      <c r="Y131" s="143">
        <f aca="true" t="shared" si="167" ref="Y131">+SUM(Y124:Y130)</f>
        <v>0</v>
      </c>
      <c r="Z131" s="67">
        <f aca="true" t="shared" si="168" ref="Z131">+SUM(Z124:Z130)</f>
        <v>0</v>
      </c>
      <c r="AA131" s="143">
        <f aca="true" t="shared" si="169" ref="AA131">+SUM(AA124:AA130)</f>
        <v>0</v>
      </c>
      <c r="AB131" s="67">
        <f aca="true" t="shared" si="170" ref="AB131">+SUM(AB124:AB130)</f>
        <v>0</v>
      </c>
      <c r="AC131" s="143">
        <f aca="true" t="shared" si="171" ref="AC131">+SUM(AC124:AC130)</f>
        <v>0</v>
      </c>
      <c r="AD131" s="67">
        <f aca="true" t="shared" si="172" ref="AD131">+SUM(AD124:AD130)</f>
        <v>0</v>
      </c>
      <c r="AE131" s="56"/>
    </row>
    <row r="132" spans="2:30" ht="15">
      <c r="B132" t="s">
        <v>48</v>
      </c>
      <c r="I132" s="70"/>
      <c r="J132" s="70"/>
      <c r="K132" s="28"/>
      <c r="L132" s="67"/>
      <c r="M132" s="28"/>
      <c r="N132" s="67"/>
      <c r="O132" s="28"/>
      <c r="P132" s="67"/>
      <c r="Q132" s="28"/>
      <c r="R132" s="67"/>
      <c r="S132" s="28"/>
      <c r="T132" s="67"/>
      <c r="U132" s="28"/>
      <c r="V132" s="67"/>
      <c r="W132" s="28"/>
      <c r="X132" s="67"/>
      <c r="Y132" s="28"/>
      <c r="Z132" s="67"/>
      <c r="AA132" s="28"/>
      <c r="AB132" s="67"/>
      <c r="AC132" s="28"/>
      <c r="AD132" s="67"/>
    </row>
    <row r="133" spans="2:31" ht="15">
      <c r="B133" s="88" t="s">
        <v>118</v>
      </c>
      <c r="C133" s="87"/>
      <c r="D133" s="89">
        <v>152131</v>
      </c>
      <c r="E133" s="87"/>
      <c r="F133" s="50">
        <v>0.32</v>
      </c>
      <c r="G133" s="23">
        <f>+D133*(1+F133)</f>
        <v>200812.92</v>
      </c>
      <c r="I133" s="122"/>
      <c r="J133" s="122"/>
      <c r="K133" s="143"/>
      <c r="L133" s="144"/>
      <c r="M133" s="143"/>
      <c r="N133" s="144"/>
      <c r="O133" s="143"/>
      <c r="P133" s="144"/>
      <c r="Q133" s="143"/>
      <c r="R133" s="144"/>
      <c r="S133" s="143"/>
      <c r="T133" s="144"/>
      <c r="U133" s="143"/>
      <c r="V133" s="144"/>
      <c r="W133" s="143"/>
      <c r="X133" s="144"/>
      <c r="Y133" s="143"/>
      <c r="Z133" s="144"/>
      <c r="AA133" s="143"/>
      <c r="AB133" s="144"/>
      <c r="AC133" s="143"/>
      <c r="AD133" s="144"/>
      <c r="AE133" s="56"/>
    </row>
    <row r="134" spans="2:31" ht="15">
      <c r="B134" s="88" t="s">
        <v>119</v>
      </c>
      <c r="C134" s="87"/>
      <c r="D134" s="89">
        <v>170468</v>
      </c>
      <c r="E134" s="87"/>
      <c r="F134" s="50">
        <v>0.32</v>
      </c>
      <c r="G134" s="23">
        <f aca="true" t="shared" si="173" ref="G134:G135">+D134*(1+F134)</f>
        <v>225017.76</v>
      </c>
      <c r="I134" s="122"/>
      <c r="J134" s="122"/>
      <c r="K134" s="143"/>
      <c r="L134" s="144"/>
      <c r="M134" s="143"/>
      <c r="N134" s="144"/>
      <c r="O134" s="143"/>
      <c r="P134" s="144"/>
      <c r="Q134" s="143"/>
      <c r="R134" s="144"/>
      <c r="S134" s="143"/>
      <c r="T134" s="144"/>
      <c r="U134" s="143"/>
      <c r="V134" s="144"/>
      <c r="W134" s="143"/>
      <c r="X134" s="144"/>
      <c r="Y134" s="143"/>
      <c r="Z134" s="144"/>
      <c r="AA134" s="143"/>
      <c r="AB134" s="144"/>
      <c r="AC134" s="143"/>
      <c r="AD134" s="144"/>
      <c r="AE134" s="56"/>
    </row>
    <row r="135" spans="2:31" ht="15">
      <c r="B135" s="88" t="s">
        <v>120</v>
      </c>
      <c r="C135" s="87"/>
      <c r="D135" s="89">
        <v>191014</v>
      </c>
      <c r="E135" s="87"/>
      <c r="F135" s="50">
        <v>0.32</v>
      </c>
      <c r="G135" s="23">
        <f t="shared" si="173"/>
        <v>252138.48</v>
      </c>
      <c r="I135" s="122"/>
      <c r="J135" s="122"/>
      <c r="K135" s="143"/>
      <c r="L135" s="144"/>
      <c r="M135" s="143"/>
      <c r="N135" s="144"/>
      <c r="O135" s="143"/>
      <c r="P135" s="144"/>
      <c r="Q135" s="143"/>
      <c r="R135" s="144"/>
      <c r="S135" s="143"/>
      <c r="T135" s="144"/>
      <c r="U135" s="143"/>
      <c r="V135" s="144"/>
      <c r="W135" s="143"/>
      <c r="X135" s="144"/>
      <c r="Y135" s="143"/>
      <c r="Z135" s="144"/>
      <c r="AA135" s="143"/>
      <c r="AB135" s="144"/>
      <c r="AC135" s="143"/>
      <c r="AD135" s="144"/>
      <c r="AE135" s="56"/>
    </row>
    <row r="136" spans="1:31" ht="15">
      <c r="A136" t="str">
        <f>+B121&amp;B132&amp;B136</f>
        <v>RecherchePersonnel médicalTotal</v>
      </c>
      <c r="B136" t="s">
        <v>8</v>
      </c>
      <c r="I136" s="70"/>
      <c r="J136" s="70"/>
      <c r="K136" s="143">
        <f>+SUM(K133:K135)</f>
        <v>0</v>
      </c>
      <c r="L136" s="67">
        <f aca="true" t="shared" si="174" ref="L136">+SUM(L133:L135)</f>
        <v>0</v>
      </c>
      <c r="M136" s="143">
        <f aca="true" t="shared" si="175" ref="M136">+SUM(M133:M135)</f>
        <v>0</v>
      </c>
      <c r="N136" s="67">
        <f aca="true" t="shared" si="176" ref="N136">+SUM(N133:N135)</f>
        <v>0</v>
      </c>
      <c r="O136" s="143">
        <f aca="true" t="shared" si="177" ref="O136">+SUM(O133:O135)</f>
        <v>0</v>
      </c>
      <c r="P136" s="67">
        <f aca="true" t="shared" si="178" ref="P136">+SUM(P133:P135)</f>
        <v>0</v>
      </c>
      <c r="Q136" s="143">
        <f aca="true" t="shared" si="179" ref="Q136">+SUM(Q133:Q135)</f>
        <v>0</v>
      </c>
      <c r="R136" s="67">
        <f aca="true" t="shared" si="180" ref="R136">+SUM(R133:R135)</f>
        <v>0</v>
      </c>
      <c r="S136" s="143">
        <f aca="true" t="shared" si="181" ref="S136">+SUM(S133:S135)</f>
        <v>0</v>
      </c>
      <c r="T136" s="67">
        <f aca="true" t="shared" si="182" ref="T136">+SUM(T133:T135)</f>
        <v>0</v>
      </c>
      <c r="U136" s="143">
        <f aca="true" t="shared" si="183" ref="U136">+SUM(U133:U135)</f>
        <v>0</v>
      </c>
      <c r="V136" s="67">
        <f aca="true" t="shared" si="184" ref="V136">+SUM(V133:V135)</f>
        <v>0</v>
      </c>
      <c r="W136" s="143">
        <f aca="true" t="shared" si="185" ref="W136">+SUM(W133:W135)</f>
        <v>0</v>
      </c>
      <c r="X136" s="67">
        <f aca="true" t="shared" si="186" ref="X136">+SUM(X133:X135)</f>
        <v>0</v>
      </c>
      <c r="Y136" s="143">
        <f aca="true" t="shared" si="187" ref="Y136">+SUM(Y133:Y135)</f>
        <v>0</v>
      </c>
      <c r="Z136" s="67">
        <f aca="true" t="shared" si="188" ref="Z136">+SUM(Z133:Z135)</f>
        <v>0</v>
      </c>
      <c r="AA136" s="143">
        <f aca="true" t="shared" si="189" ref="AA136">+SUM(AA133:AA135)</f>
        <v>0</v>
      </c>
      <c r="AB136" s="67">
        <f aca="true" t="shared" si="190" ref="AB136">+SUM(AB133:AB135)</f>
        <v>0</v>
      </c>
      <c r="AC136" s="143">
        <f aca="true" t="shared" si="191" ref="AC136">+SUM(AC133:AC135)</f>
        <v>0</v>
      </c>
      <c r="AD136" s="67">
        <f aca="true" t="shared" si="192" ref="AD136">+SUM(AD133:AD135)</f>
        <v>0</v>
      </c>
      <c r="AE136" s="56"/>
    </row>
    <row r="137" spans="9:30" ht="15">
      <c r="I137" s="70"/>
      <c r="J137" s="70"/>
      <c r="K137" s="28"/>
      <c r="L137" s="67"/>
      <c r="M137" s="28"/>
      <c r="N137" s="67"/>
      <c r="O137" s="28"/>
      <c r="P137" s="67"/>
      <c r="Q137" s="28"/>
      <c r="R137" s="67"/>
      <c r="S137" s="28"/>
      <c r="T137" s="67"/>
      <c r="U137" s="28"/>
      <c r="V137" s="67"/>
      <c r="W137" s="28"/>
      <c r="X137" s="67"/>
      <c r="Y137" s="28"/>
      <c r="Z137" s="67"/>
      <c r="AA137" s="28"/>
      <c r="AB137" s="67"/>
      <c r="AC137" s="28"/>
      <c r="AD137" s="67"/>
    </row>
    <row r="138" spans="2:30" ht="15">
      <c r="B138" t="s">
        <v>133</v>
      </c>
      <c r="I138" s="70"/>
      <c r="J138" s="70"/>
      <c r="K138" s="28"/>
      <c r="L138" s="67"/>
      <c r="M138" s="28"/>
      <c r="N138" s="67"/>
      <c r="O138" s="28"/>
      <c r="P138" s="67"/>
      <c r="Q138" s="28"/>
      <c r="R138" s="67"/>
      <c r="S138" s="28"/>
      <c r="T138" s="67"/>
      <c r="U138" s="28"/>
      <c r="V138" s="67"/>
      <c r="W138" s="28"/>
      <c r="X138" s="67"/>
      <c r="Y138" s="28"/>
      <c r="Z138" s="67"/>
      <c r="AA138" s="28"/>
      <c r="AB138" s="67"/>
      <c r="AC138" s="28"/>
      <c r="AD138" s="67"/>
    </row>
    <row r="139" spans="2:31" ht="15">
      <c r="B139" s="88" t="s">
        <v>113</v>
      </c>
      <c r="C139" s="87">
        <v>1912</v>
      </c>
      <c r="D139" s="90">
        <v>43.5</v>
      </c>
      <c r="E139" s="87">
        <v>1885</v>
      </c>
      <c r="F139" s="50">
        <v>0.32</v>
      </c>
      <c r="G139" s="23">
        <f>+D139*E139*(1+F139)</f>
        <v>108236.70000000001</v>
      </c>
      <c r="I139" s="122"/>
      <c r="J139" s="122"/>
      <c r="K139" s="28"/>
      <c r="L139" s="130"/>
      <c r="M139" s="28"/>
      <c r="N139" s="130"/>
      <c r="O139" s="28"/>
      <c r="P139" s="130"/>
      <c r="Q139" s="28"/>
      <c r="R139" s="130"/>
      <c r="S139" s="28"/>
      <c r="T139" s="130"/>
      <c r="U139" s="28"/>
      <c r="V139" s="130"/>
      <c r="W139" s="28"/>
      <c r="X139" s="130"/>
      <c r="Y139" s="28"/>
      <c r="Z139" s="130"/>
      <c r="AA139" s="28"/>
      <c r="AB139" s="130"/>
      <c r="AC139" s="28"/>
      <c r="AD139" s="130"/>
      <c r="AE139" s="56"/>
    </row>
    <row r="140" spans="2:31" ht="15">
      <c r="B140" s="88" t="s">
        <v>102</v>
      </c>
      <c r="C140" s="87">
        <v>1914</v>
      </c>
      <c r="D140" s="90">
        <v>46</v>
      </c>
      <c r="E140" s="87">
        <v>1885</v>
      </c>
      <c r="F140" s="50">
        <v>0.32</v>
      </c>
      <c r="G140" s="23">
        <f aca="true" t="shared" si="193" ref="G140:G144">+D140*E140*(1+F140)</f>
        <v>114457.20000000001</v>
      </c>
      <c r="I140" s="122"/>
      <c r="J140" s="122"/>
      <c r="K140" s="28"/>
      <c r="L140" s="130"/>
      <c r="M140" s="28"/>
      <c r="N140" s="130"/>
      <c r="O140" s="28"/>
      <c r="P140" s="130"/>
      <c r="Q140" s="28"/>
      <c r="R140" s="130"/>
      <c r="S140" s="28"/>
      <c r="T140" s="130"/>
      <c r="U140" s="28"/>
      <c r="V140" s="130"/>
      <c r="W140" s="28"/>
      <c r="X140" s="130"/>
      <c r="Y140" s="28"/>
      <c r="Z140" s="130"/>
      <c r="AA140" s="28"/>
      <c r="AB140" s="130"/>
      <c r="AC140" s="28"/>
      <c r="AD140" s="130"/>
      <c r="AE140" s="56"/>
    </row>
    <row r="141" spans="2:31" ht="15">
      <c r="B141" s="88" t="s">
        <v>99</v>
      </c>
      <c r="C141" s="87">
        <v>1907</v>
      </c>
      <c r="D141" s="90">
        <v>38.75</v>
      </c>
      <c r="E141" s="87">
        <v>1885</v>
      </c>
      <c r="F141" s="50">
        <v>0.32</v>
      </c>
      <c r="G141" s="23">
        <f t="shared" si="193"/>
        <v>96417.75</v>
      </c>
      <c r="I141" s="122"/>
      <c r="J141" s="122"/>
      <c r="K141" s="28"/>
      <c r="L141" s="130"/>
      <c r="M141" s="28"/>
      <c r="N141" s="130"/>
      <c r="O141" s="28"/>
      <c r="P141" s="130"/>
      <c r="Q141" s="28"/>
      <c r="R141" s="130"/>
      <c r="S141" s="28"/>
      <c r="T141" s="130"/>
      <c r="U141" s="28"/>
      <c r="V141" s="130"/>
      <c r="W141" s="28"/>
      <c r="X141" s="130"/>
      <c r="Y141" s="28"/>
      <c r="Z141" s="130"/>
      <c r="AA141" s="28"/>
      <c r="AB141" s="130"/>
      <c r="AC141" s="28"/>
      <c r="AD141" s="130"/>
      <c r="AE141" s="56"/>
    </row>
    <row r="142" spans="2:31" ht="15">
      <c r="B142" s="88" t="s">
        <v>100</v>
      </c>
      <c r="C142" s="87">
        <v>2471</v>
      </c>
      <c r="D142" s="90">
        <v>30.55</v>
      </c>
      <c r="E142" s="87">
        <v>1885</v>
      </c>
      <c r="F142" s="50">
        <v>0.32</v>
      </c>
      <c r="G142" s="23">
        <f t="shared" si="193"/>
        <v>76014.51000000001</v>
      </c>
      <c r="I142" s="122"/>
      <c r="J142" s="122"/>
      <c r="K142" s="28"/>
      <c r="L142" s="130"/>
      <c r="M142" s="28"/>
      <c r="N142" s="130"/>
      <c r="O142" s="28"/>
      <c r="P142" s="130"/>
      <c r="Q142" s="28"/>
      <c r="R142" s="130"/>
      <c r="S142" s="28"/>
      <c r="T142" s="130"/>
      <c r="U142" s="28"/>
      <c r="V142" s="130"/>
      <c r="W142" s="28"/>
      <c r="X142" s="130"/>
      <c r="Y142" s="28"/>
      <c r="Z142" s="130"/>
      <c r="AA142" s="28"/>
      <c r="AB142" s="130"/>
      <c r="AC142" s="28"/>
      <c r="AD142" s="130"/>
      <c r="AE142" s="56"/>
    </row>
    <row r="143" spans="2:31" ht="15">
      <c r="B143" s="88" t="s">
        <v>101</v>
      </c>
      <c r="C143" s="87">
        <v>3455</v>
      </c>
      <c r="D143" s="90">
        <v>27.77</v>
      </c>
      <c r="E143" s="87">
        <v>1885</v>
      </c>
      <c r="F143" s="50">
        <v>0.32</v>
      </c>
      <c r="G143" s="23">
        <f t="shared" si="193"/>
        <v>69097.314</v>
      </c>
      <c r="I143" s="122"/>
      <c r="J143" s="122"/>
      <c r="K143" s="28"/>
      <c r="L143" s="130"/>
      <c r="M143" s="28"/>
      <c r="N143" s="130"/>
      <c r="O143" s="28"/>
      <c r="P143" s="130"/>
      <c r="Q143" s="28"/>
      <c r="R143" s="130"/>
      <c r="S143" s="28"/>
      <c r="T143" s="130"/>
      <c r="U143" s="28"/>
      <c r="V143" s="130"/>
      <c r="W143" s="28"/>
      <c r="X143" s="130"/>
      <c r="Y143" s="28"/>
      <c r="Z143" s="130"/>
      <c r="AA143" s="28"/>
      <c r="AB143" s="130"/>
      <c r="AC143" s="28"/>
      <c r="AD143" s="130"/>
      <c r="AE143" s="56"/>
    </row>
    <row r="144" spans="2:31" ht="15">
      <c r="B144" s="88" t="s">
        <v>109</v>
      </c>
      <c r="C144" s="87">
        <v>3459</v>
      </c>
      <c r="D144" s="90">
        <v>21.55</v>
      </c>
      <c r="E144" s="87">
        <v>1885</v>
      </c>
      <c r="F144" s="50">
        <v>0.32</v>
      </c>
      <c r="G144" s="23">
        <f t="shared" si="193"/>
        <v>53620.71</v>
      </c>
      <c r="I144" s="122"/>
      <c r="J144" s="122"/>
      <c r="K144" s="28"/>
      <c r="L144" s="130"/>
      <c r="M144" s="28"/>
      <c r="N144" s="130"/>
      <c r="O144" s="28"/>
      <c r="P144" s="130"/>
      <c r="Q144" s="28"/>
      <c r="R144" s="130"/>
      <c r="S144" s="28"/>
      <c r="T144" s="130"/>
      <c r="U144" s="28"/>
      <c r="V144" s="130"/>
      <c r="W144" s="28"/>
      <c r="X144" s="130"/>
      <c r="Y144" s="28"/>
      <c r="Z144" s="130"/>
      <c r="AA144" s="28"/>
      <c r="AB144" s="130"/>
      <c r="AC144" s="28"/>
      <c r="AD144" s="130"/>
      <c r="AE144" s="56"/>
    </row>
    <row r="145" spans="1:31" ht="15">
      <c r="A145" t="str">
        <f>+B121&amp;B138&amp;B145</f>
        <v>RecherchePersonnel clinique (échelon 2/3)Total</v>
      </c>
      <c r="B145" t="s">
        <v>8</v>
      </c>
      <c r="I145" s="70"/>
      <c r="J145" s="70"/>
      <c r="K145" s="28">
        <f>+SUM(K139:K144)</f>
        <v>0</v>
      </c>
      <c r="L145" s="67">
        <f aca="true" t="shared" si="194" ref="L145">+SUM(L139:L144)</f>
        <v>0</v>
      </c>
      <c r="M145" s="28">
        <f aca="true" t="shared" si="195" ref="M145">+SUM(M139:M144)</f>
        <v>0</v>
      </c>
      <c r="N145" s="67">
        <f aca="true" t="shared" si="196" ref="N145">+SUM(N139:N144)</f>
        <v>0</v>
      </c>
      <c r="O145" s="28">
        <f aca="true" t="shared" si="197" ref="O145">+SUM(O139:O144)</f>
        <v>0</v>
      </c>
      <c r="P145" s="67">
        <f aca="true" t="shared" si="198" ref="P145">+SUM(P139:P144)</f>
        <v>0</v>
      </c>
      <c r="Q145" s="28">
        <f aca="true" t="shared" si="199" ref="Q145">+SUM(Q139:Q144)</f>
        <v>0</v>
      </c>
      <c r="R145" s="67">
        <f aca="true" t="shared" si="200" ref="R145">+SUM(R139:R144)</f>
        <v>0</v>
      </c>
      <c r="S145" s="28">
        <f aca="true" t="shared" si="201" ref="S145">+SUM(S139:S144)</f>
        <v>0</v>
      </c>
      <c r="T145" s="67">
        <f aca="true" t="shared" si="202" ref="T145">+SUM(T139:T144)</f>
        <v>0</v>
      </c>
      <c r="U145" s="28">
        <f aca="true" t="shared" si="203" ref="U145">+SUM(U139:U144)</f>
        <v>0</v>
      </c>
      <c r="V145" s="67">
        <f aca="true" t="shared" si="204" ref="V145">+SUM(V139:V144)</f>
        <v>0</v>
      </c>
      <c r="W145" s="28">
        <f aca="true" t="shared" si="205" ref="W145">+SUM(W139:W144)</f>
        <v>0</v>
      </c>
      <c r="X145" s="67">
        <f aca="true" t="shared" si="206" ref="X145">+SUM(X139:X144)</f>
        <v>0</v>
      </c>
      <c r="Y145" s="28">
        <f aca="true" t="shared" si="207" ref="Y145">+SUM(Y139:Y144)</f>
        <v>0</v>
      </c>
      <c r="Z145" s="67">
        <f aca="true" t="shared" si="208" ref="Z145">+SUM(Z139:Z144)</f>
        <v>0</v>
      </c>
      <c r="AA145" s="28">
        <f aca="true" t="shared" si="209" ref="AA145">+SUM(AA139:AA144)</f>
        <v>0</v>
      </c>
      <c r="AB145" s="67">
        <f aca="true" t="shared" si="210" ref="AB145">+SUM(AB139:AB144)</f>
        <v>0</v>
      </c>
      <c r="AC145" s="28">
        <f aca="true" t="shared" si="211" ref="AC145">+SUM(AC139:AC144)</f>
        <v>0</v>
      </c>
      <c r="AD145" s="67">
        <f aca="true" t="shared" si="212" ref="AD145">+SUM(AD139:AD144)</f>
        <v>0</v>
      </c>
      <c r="AE145" s="56"/>
    </row>
    <row r="146" spans="2:30" ht="15">
      <c r="B146" s="64"/>
      <c r="I146" s="70"/>
      <c r="J146" s="70"/>
      <c r="K146" s="28"/>
      <c r="L146" s="67"/>
      <c r="M146" s="28"/>
      <c r="N146" s="67"/>
      <c r="O146" s="28"/>
      <c r="P146" s="67"/>
      <c r="Q146" s="28"/>
      <c r="R146" s="67"/>
      <c r="S146" s="28"/>
      <c r="T146" s="67"/>
      <c r="U146" s="28"/>
      <c r="V146" s="67"/>
      <c r="W146" s="28"/>
      <c r="X146" s="67"/>
      <c r="Y146" s="28"/>
      <c r="Z146" s="67"/>
      <c r="AA146" s="28"/>
      <c r="AB146" s="67"/>
      <c r="AC146" s="28"/>
      <c r="AD146" s="67"/>
    </row>
    <row r="147" spans="2:30" ht="15">
      <c r="B147" t="s">
        <v>49</v>
      </c>
      <c r="I147" s="70"/>
      <c r="J147" s="70"/>
      <c r="K147" s="28"/>
      <c r="L147" s="67"/>
      <c r="M147" s="28"/>
      <c r="N147" s="67"/>
      <c r="O147" s="28"/>
      <c r="P147" s="67"/>
      <c r="Q147" s="28"/>
      <c r="R147" s="67"/>
      <c r="S147" s="28"/>
      <c r="T147" s="67"/>
      <c r="U147" s="28"/>
      <c r="V147" s="67"/>
      <c r="W147" s="28"/>
      <c r="X147" s="67"/>
      <c r="Y147" s="28"/>
      <c r="Z147" s="67"/>
      <c r="AA147" s="28"/>
      <c r="AB147" s="67"/>
      <c r="AC147" s="28"/>
      <c r="AD147" s="67"/>
    </row>
    <row r="148" spans="2:31" ht="15">
      <c r="B148" s="88" t="s">
        <v>103</v>
      </c>
      <c r="C148" s="87">
        <v>1550</v>
      </c>
      <c r="D148" s="90">
        <v>39.96</v>
      </c>
      <c r="E148" s="87">
        <f>35*52</f>
        <v>1820</v>
      </c>
      <c r="F148" s="50">
        <v>0.32</v>
      </c>
      <c r="G148" s="23">
        <f>+D148*E148*(1+F148)</f>
        <v>95999.904</v>
      </c>
      <c r="I148" s="122"/>
      <c r="J148" s="122"/>
      <c r="K148" s="28"/>
      <c r="L148" s="130"/>
      <c r="M148" s="28"/>
      <c r="N148" s="130"/>
      <c r="O148" s="28"/>
      <c r="P148" s="130"/>
      <c r="Q148" s="28"/>
      <c r="R148" s="130"/>
      <c r="S148" s="28"/>
      <c r="T148" s="130"/>
      <c r="U148" s="28"/>
      <c r="V148" s="130"/>
      <c r="W148" s="28"/>
      <c r="X148" s="130"/>
      <c r="Y148" s="28"/>
      <c r="Z148" s="130"/>
      <c r="AA148" s="28"/>
      <c r="AB148" s="130"/>
      <c r="AC148" s="28"/>
      <c r="AD148" s="130"/>
      <c r="AE148" s="56"/>
    </row>
    <row r="149" spans="2:31" ht="15">
      <c r="B149" s="88" t="s">
        <v>104</v>
      </c>
      <c r="C149" s="87">
        <v>1546</v>
      </c>
      <c r="D149" s="90">
        <v>43.5</v>
      </c>
      <c r="E149" s="87">
        <f aca="true" t="shared" si="213" ref="E149:E151">35*52</f>
        <v>1820</v>
      </c>
      <c r="F149" s="50">
        <v>0.32</v>
      </c>
      <c r="G149" s="23">
        <f aca="true" t="shared" si="214" ref="G149:G152">+D149*E149*(1+F149)</f>
        <v>104504.40000000001</v>
      </c>
      <c r="I149" s="122"/>
      <c r="J149" s="122"/>
      <c r="K149" s="28"/>
      <c r="L149" s="130"/>
      <c r="M149" s="28"/>
      <c r="N149" s="130"/>
      <c r="O149" s="28"/>
      <c r="P149" s="130"/>
      <c r="Q149" s="28"/>
      <c r="R149" s="130"/>
      <c r="S149" s="28"/>
      <c r="T149" s="130"/>
      <c r="U149" s="28"/>
      <c r="V149" s="130"/>
      <c r="W149" s="28"/>
      <c r="X149" s="130"/>
      <c r="Y149" s="28"/>
      <c r="Z149" s="130"/>
      <c r="AA149" s="28"/>
      <c r="AB149" s="130"/>
      <c r="AC149" s="28"/>
      <c r="AD149" s="130"/>
      <c r="AE149" s="56"/>
    </row>
    <row r="150" spans="2:31" ht="15">
      <c r="B150" s="88" t="s">
        <v>115</v>
      </c>
      <c r="C150" s="87">
        <v>1233</v>
      </c>
      <c r="D150" s="90">
        <v>41.63</v>
      </c>
      <c r="E150" s="87">
        <f t="shared" si="213"/>
        <v>1820</v>
      </c>
      <c r="F150" s="50">
        <v>0.32</v>
      </c>
      <c r="G150" s="23">
        <f t="shared" si="214"/>
        <v>100011.91200000001</v>
      </c>
      <c r="I150" s="122"/>
      <c r="J150" s="122"/>
      <c r="K150" s="28"/>
      <c r="L150" s="130"/>
      <c r="M150" s="28"/>
      <c r="N150" s="130"/>
      <c r="O150" s="28"/>
      <c r="P150" s="130"/>
      <c r="Q150" s="28"/>
      <c r="R150" s="130"/>
      <c r="S150" s="28"/>
      <c r="T150" s="130"/>
      <c r="U150" s="28"/>
      <c r="V150" s="130"/>
      <c r="W150" s="28"/>
      <c r="X150" s="130"/>
      <c r="Y150" s="28"/>
      <c r="Z150" s="130"/>
      <c r="AA150" s="28"/>
      <c r="AB150" s="130"/>
      <c r="AC150" s="28"/>
      <c r="AD150" s="130"/>
      <c r="AE150" s="56"/>
    </row>
    <row r="151" spans="2:31" ht="15">
      <c r="B151" s="88" t="s">
        <v>105</v>
      </c>
      <c r="C151" s="87">
        <v>1230</v>
      </c>
      <c r="D151" s="90">
        <v>41.63</v>
      </c>
      <c r="E151" s="87">
        <f t="shared" si="213"/>
        <v>1820</v>
      </c>
      <c r="F151" s="50">
        <v>0.32</v>
      </c>
      <c r="G151" s="23">
        <f t="shared" si="214"/>
        <v>100011.91200000001</v>
      </c>
      <c r="I151" s="122"/>
      <c r="J151" s="122"/>
      <c r="K151" s="28"/>
      <c r="L151" s="130"/>
      <c r="M151" s="28"/>
      <c r="N151" s="130"/>
      <c r="O151" s="28"/>
      <c r="P151" s="130"/>
      <c r="Q151" s="28"/>
      <c r="R151" s="130"/>
      <c r="S151" s="28"/>
      <c r="T151" s="130"/>
      <c r="U151" s="28"/>
      <c r="V151" s="130"/>
      <c r="W151" s="28"/>
      <c r="X151" s="130"/>
      <c r="Y151" s="28"/>
      <c r="Z151" s="130"/>
      <c r="AA151" s="28"/>
      <c r="AB151" s="130"/>
      <c r="AC151" s="28"/>
      <c r="AD151" s="130"/>
      <c r="AE151" s="56"/>
    </row>
    <row r="152" spans="2:31" ht="15">
      <c r="B152" s="88" t="s">
        <v>116</v>
      </c>
      <c r="C152" s="87">
        <v>2205</v>
      </c>
      <c r="D152" s="90">
        <v>30.72</v>
      </c>
      <c r="E152" s="87">
        <v>1885</v>
      </c>
      <c r="F152" s="50">
        <v>0.32</v>
      </c>
      <c r="G152" s="23">
        <f t="shared" si="214"/>
        <v>76437.504</v>
      </c>
      <c r="I152" s="122"/>
      <c r="J152" s="122"/>
      <c r="K152" s="28"/>
      <c r="L152" s="130"/>
      <c r="M152" s="28"/>
      <c r="N152" s="130"/>
      <c r="O152" s="28"/>
      <c r="P152" s="130"/>
      <c r="Q152" s="28"/>
      <c r="R152" s="130"/>
      <c r="S152" s="28"/>
      <c r="T152" s="130"/>
      <c r="U152" s="28"/>
      <c r="V152" s="130"/>
      <c r="W152" s="28"/>
      <c r="X152" s="130"/>
      <c r="Y152" s="28"/>
      <c r="Z152" s="130"/>
      <c r="AA152" s="28"/>
      <c r="AB152" s="130"/>
      <c r="AC152" s="28"/>
      <c r="AD152" s="130"/>
      <c r="AE152" s="56"/>
    </row>
    <row r="153" spans="1:31" ht="15">
      <c r="A153" t="str">
        <f>+B121&amp;B147&amp;B153</f>
        <v>RecherchePersonnel professionnelTotal</v>
      </c>
      <c r="B153" t="s">
        <v>8</v>
      </c>
      <c r="D153" s="30"/>
      <c r="F153" s="50"/>
      <c r="G153" s="23"/>
      <c r="I153" s="70"/>
      <c r="J153" s="70"/>
      <c r="K153" s="28">
        <f>+SUM(K148:K152)</f>
        <v>0</v>
      </c>
      <c r="L153" s="67">
        <f aca="true" t="shared" si="215" ref="L153">+SUM(L148:L152)</f>
        <v>0</v>
      </c>
      <c r="M153" s="28">
        <f aca="true" t="shared" si="216" ref="M153">+SUM(M148:M152)</f>
        <v>0</v>
      </c>
      <c r="N153" s="67">
        <f aca="true" t="shared" si="217" ref="N153">+SUM(N148:N152)</f>
        <v>0</v>
      </c>
      <c r="O153" s="28">
        <f aca="true" t="shared" si="218" ref="O153">+SUM(O148:O152)</f>
        <v>0</v>
      </c>
      <c r="P153" s="67">
        <f aca="true" t="shared" si="219" ref="P153">+SUM(P148:P152)</f>
        <v>0</v>
      </c>
      <c r="Q153" s="28">
        <f aca="true" t="shared" si="220" ref="Q153">+SUM(Q148:Q152)</f>
        <v>0</v>
      </c>
      <c r="R153" s="67">
        <f aca="true" t="shared" si="221" ref="R153">+SUM(R148:R152)</f>
        <v>0</v>
      </c>
      <c r="S153" s="28">
        <f aca="true" t="shared" si="222" ref="S153">+SUM(S148:S152)</f>
        <v>0</v>
      </c>
      <c r="T153" s="67">
        <f aca="true" t="shared" si="223" ref="T153">+SUM(T148:T152)</f>
        <v>0</v>
      </c>
      <c r="U153" s="28">
        <f aca="true" t="shared" si="224" ref="U153">+SUM(U148:U152)</f>
        <v>0</v>
      </c>
      <c r="V153" s="67">
        <f aca="true" t="shared" si="225" ref="V153">+SUM(V148:V152)</f>
        <v>0</v>
      </c>
      <c r="W153" s="28">
        <f aca="true" t="shared" si="226" ref="W153">+SUM(W148:W152)</f>
        <v>0</v>
      </c>
      <c r="X153" s="67">
        <f aca="true" t="shared" si="227" ref="X153">+SUM(X148:X152)</f>
        <v>0</v>
      </c>
      <c r="Y153" s="28">
        <f aca="true" t="shared" si="228" ref="Y153">+SUM(Y148:Y152)</f>
        <v>0</v>
      </c>
      <c r="Z153" s="67">
        <f aca="true" t="shared" si="229" ref="Z153">+SUM(Z148:Z152)</f>
        <v>0</v>
      </c>
      <c r="AA153" s="28">
        <f aca="true" t="shared" si="230" ref="AA153">+SUM(AA148:AA152)</f>
        <v>0</v>
      </c>
      <c r="AB153" s="67">
        <f aca="true" t="shared" si="231" ref="AB153">+SUM(AB148:AB152)</f>
        <v>0</v>
      </c>
      <c r="AC153" s="28">
        <f aca="true" t="shared" si="232" ref="AC153">+SUM(AC148:AC152)</f>
        <v>0</v>
      </c>
      <c r="AD153" s="67">
        <f aca="true" t="shared" si="233" ref="AD153">+SUM(AD148:AD152)</f>
        <v>0</v>
      </c>
      <c r="AE153" s="56"/>
    </row>
    <row r="154" spans="2:30" ht="15">
      <c r="B154" t="s">
        <v>47</v>
      </c>
      <c r="I154" s="70"/>
      <c r="J154" s="70"/>
      <c r="K154" s="28"/>
      <c r="L154" s="67"/>
      <c r="M154" s="28"/>
      <c r="N154" s="67"/>
      <c r="O154" s="28"/>
      <c r="P154" s="67"/>
      <c r="Q154" s="28"/>
      <c r="R154" s="67"/>
      <c r="S154" s="28"/>
      <c r="T154" s="67"/>
      <c r="U154" s="28"/>
      <c r="V154" s="67"/>
      <c r="W154" s="28"/>
      <c r="X154" s="67"/>
      <c r="Y154" s="28"/>
      <c r="Z154" s="67"/>
      <c r="AA154" s="28"/>
      <c r="AB154" s="67"/>
      <c r="AC154" s="28"/>
      <c r="AD154" s="67"/>
    </row>
    <row r="155" spans="2:31" ht="15">
      <c r="B155" s="88" t="s">
        <v>106</v>
      </c>
      <c r="C155" s="87">
        <v>5311</v>
      </c>
      <c r="D155" s="90">
        <v>23.65</v>
      </c>
      <c r="E155" s="87">
        <v>1820</v>
      </c>
      <c r="F155" s="50">
        <v>0.32</v>
      </c>
      <c r="G155" s="23">
        <f aca="true" t="shared" si="234" ref="G155:G158">+D155*E155*(1+F155)</f>
        <v>56816.76</v>
      </c>
      <c r="I155" s="122"/>
      <c r="J155" s="122"/>
      <c r="K155" s="28"/>
      <c r="L155" s="130"/>
      <c r="M155" s="28"/>
      <c r="N155" s="130"/>
      <c r="O155" s="28"/>
      <c r="P155" s="130"/>
      <c r="Q155" s="28"/>
      <c r="R155" s="130"/>
      <c r="S155" s="28"/>
      <c r="T155" s="130"/>
      <c r="U155" s="28"/>
      <c r="V155" s="130"/>
      <c r="W155" s="28"/>
      <c r="X155" s="130"/>
      <c r="Y155" s="28"/>
      <c r="Z155" s="130"/>
      <c r="AA155" s="28"/>
      <c r="AB155" s="130"/>
      <c r="AC155" s="28"/>
      <c r="AD155" s="130"/>
      <c r="AE155" s="56"/>
    </row>
    <row r="156" spans="2:31" ht="15">
      <c r="B156" s="88" t="s">
        <v>107</v>
      </c>
      <c r="C156" s="87">
        <v>5314</v>
      </c>
      <c r="D156" s="90">
        <v>23.22</v>
      </c>
      <c r="E156" s="87">
        <v>1820</v>
      </c>
      <c r="F156" s="50">
        <v>0.32</v>
      </c>
      <c r="G156" s="23">
        <f t="shared" si="234"/>
        <v>55783.728</v>
      </c>
      <c r="I156" s="122"/>
      <c r="J156" s="122"/>
      <c r="K156" s="28"/>
      <c r="L156" s="130"/>
      <c r="M156" s="28"/>
      <c r="N156" s="130"/>
      <c r="O156" s="28"/>
      <c r="P156" s="130"/>
      <c r="Q156" s="28"/>
      <c r="R156" s="130"/>
      <c r="S156" s="28"/>
      <c r="T156" s="130"/>
      <c r="U156" s="28"/>
      <c r="V156" s="130"/>
      <c r="W156" s="28"/>
      <c r="X156" s="130"/>
      <c r="Y156" s="28"/>
      <c r="Z156" s="130"/>
      <c r="AA156" s="28"/>
      <c r="AB156" s="130"/>
      <c r="AC156" s="28"/>
      <c r="AD156" s="130"/>
      <c r="AE156" s="56"/>
    </row>
    <row r="157" spans="2:31" ht="15">
      <c r="B157" s="88" t="s">
        <v>108</v>
      </c>
      <c r="C157" s="87">
        <v>5316</v>
      </c>
      <c r="D157" s="90">
        <v>21.55</v>
      </c>
      <c r="E157" s="87">
        <v>1820</v>
      </c>
      <c r="F157" s="50">
        <v>0.32</v>
      </c>
      <c r="G157" s="23">
        <f t="shared" si="234"/>
        <v>51771.72</v>
      </c>
      <c r="I157" s="122"/>
      <c r="J157" s="122"/>
      <c r="K157" s="28"/>
      <c r="L157" s="130"/>
      <c r="M157" s="28"/>
      <c r="N157" s="130"/>
      <c r="O157" s="28"/>
      <c r="P157" s="130"/>
      <c r="Q157" s="28"/>
      <c r="R157" s="130"/>
      <c r="S157" s="28"/>
      <c r="T157" s="130"/>
      <c r="U157" s="28"/>
      <c r="V157" s="130"/>
      <c r="W157" s="28"/>
      <c r="X157" s="130"/>
      <c r="Y157" s="28"/>
      <c r="Z157" s="130"/>
      <c r="AA157" s="28"/>
      <c r="AB157" s="130"/>
      <c r="AC157" s="28"/>
      <c r="AD157" s="130"/>
      <c r="AE157" s="56"/>
    </row>
    <row r="158" spans="2:31" ht="15">
      <c r="B158" s="88" t="s">
        <v>117</v>
      </c>
      <c r="C158" s="87">
        <v>5318</v>
      </c>
      <c r="D158" s="90">
        <v>20.22</v>
      </c>
      <c r="E158" s="87">
        <v>1820</v>
      </c>
      <c r="F158" s="50">
        <v>0.32</v>
      </c>
      <c r="G158" s="23">
        <f t="shared" si="234"/>
        <v>48576.528000000006</v>
      </c>
      <c r="I158" s="122"/>
      <c r="J158" s="122"/>
      <c r="K158" s="28"/>
      <c r="L158" s="130"/>
      <c r="M158" s="28"/>
      <c r="N158" s="130"/>
      <c r="O158" s="28"/>
      <c r="P158" s="130"/>
      <c r="Q158" s="28"/>
      <c r="R158" s="130"/>
      <c r="S158" s="28"/>
      <c r="T158" s="130"/>
      <c r="U158" s="28"/>
      <c r="V158" s="130"/>
      <c r="W158" s="28"/>
      <c r="X158" s="130"/>
      <c r="Y158" s="28"/>
      <c r="Z158" s="130"/>
      <c r="AA158" s="28"/>
      <c r="AB158" s="130"/>
      <c r="AC158" s="28"/>
      <c r="AD158" s="130"/>
      <c r="AE158" s="56"/>
    </row>
    <row r="159" spans="1:31" ht="15">
      <c r="A159" t="str">
        <f>+B121&amp;B154&amp;B159</f>
        <v>RecherchePersonnel administratifTotal</v>
      </c>
      <c r="B159" t="s">
        <v>8</v>
      </c>
      <c r="I159" s="123"/>
      <c r="J159" s="123"/>
      <c r="K159" s="28">
        <f>+SUM(K155:K158)</f>
        <v>0</v>
      </c>
      <c r="L159" s="67">
        <f aca="true" t="shared" si="235" ref="L159">+SUM(L155:L158)</f>
        <v>0</v>
      </c>
      <c r="M159" s="28">
        <f aca="true" t="shared" si="236" ref="M159">+SUM(M155:M158)</f>
        <v>0</v>
      </c>
      <c r="N159" s="67">
        <f aca="true" t="shared" si="237" ref="N159">+SUM(N155:N158)</f>
        <v>0</v>
      </c>
      <c r="O159" s="28">
        <f aca="true" t="shared" si="238" ref="O159">+SUM(O155:O158)</f>
        <v>0</v>
      </c>
      <c r="P159" s="67">
        <f aca="true" t="shared" si="239" ref="P159">+SUM(P155:P158)</f>
        <v>0</v>
      </c>
      <c r="Q159" s="28">
        <f aca="true" t="shared" si="240" ref="Q159">+SUM(Q155:Q158)</f>
        <v>0</v>
      </c>
      <c r="R159" s="67">
        <f aca="true" t="shared" si="241" ref="R159">+SUM(R155:R158)</f>
        <v>0</v>
      </c>
      <c r="S159" s="28">
        <f aca="true" t="shared" si="242" ref="S159">+SUM(S155:S158)</f>
        <v>0</v>
      </c>
      <c r="T159" s="67">
        <f aca="true" t="shared" si="243" ref="T159">+SUM(T155:T158)</f>
        <v>0</v>
      </c>
      <c r="U159" s="28">
        <f aca="true" t="shared" si="244" ref="U159">+SUM(U155:U158)</f>
        <v>0</v>
      </c>
      <c r="V159" s="67">
        <f aca="true" t="shared" si="245" ref="V159">+SUM(V155:V158)</f>
        <v>0</v>
      </c>
      <c r="W159" s="28">
        <f aca="true" t="shared" si="246" ref="W159">+SUM(W155:W158)</f>
        <v>0</v>
      </c>
      <c r="X159" s="67">
        <f aca="true" t="shared" si="247" ref="X159">+SUM(X155:X158)</f>
        <v>0</v>
      </c>
      <c r="Y159" s="28">
        <f aca="true" t="shared" si="248" ref="Y159">+SUM(Y155:Y158)</f>
        <v>0</v>
      </c>
      <c r="Z159" s="67">
        <f aca="true" t="shared" si="249" ref="Z159">+SUM(Z155:Z158)</f>
        <v>0</v>
      </c>
      <c r="AA159" s="28">
        <f aca="true" t="shared" si="250" ref="AA159">+SUM(AA155:AA158)</f>
        <v>0</v>
      </c>
      <c r="AB159" s="67">
        <f aca="true" t="shared" si="251" ref="AB159">+SUM(AB155:AB158)</f>
        <v>0</v>
      </c>
      <c r="AC159" s="28">
        <f aca="true" t="shared" si="252" ref="AC159">+SUM(AC155:AC158)</f>
        <v>0</v>
      </c>
      <c r="AD159" s="67">
        <f aca="true" t="shared" si="253" ref="AD159">+SUM(AD155:AD158)</f>
        <v>0</v>
      </c>
      <c r="AE159" s="36"/>
    </row>
    <row r="160" spans="2:30" ht="15">
      <c r="B160" s="64"/>
      <c r="I160" s="15"/>
      <c r="J160" s="15"/>
      <c r="K160" s="78"/>
      <c r="L160" s="46"/>
      <c r="M160" s="78"/>
      <c r="N160" s="46"/>
      <c r="O160" s="78"/>
      <c r="P160" s="46"/>
      <c r="Q160" s="78"/>
      <c r="R160" s="46"/>
      <c r="S160" s="78"/>
      <c r="T160" s="46"/>
      <c r="U160" s="78"/>
      <c r="V160" s="46"/>
      <c r="W160" s="78"/>
      <c r="X160" s="46"/>
      <c r="Y160" s="78"/>
      <c r="Z160" s="46"/>
      <c r="AA160" s="78"/>
      <c r="AB160" s="46"/>
      <c r="AC160" s="78"/>
      <c r="AD160" s="46"/>
    </row>
    <row r="161" spans="2:30" ht="15">
      <c r="B161" t="s">
        <v>53</v>
      </c>
      <c r="I161" s="15"/>
      <c r="J161" s="15"/>
      <c r="K161" s="78"/>
      <c r="L161" s="46"/>
      <c r="M161" s="78"/>
      <c r="N161" s="46"/>
      <c r="O161" s="78"/>
      <c r="P161" s="46"/>
      <c r="Q161" s="78"/>
      <c r="R161" s="46"/>
      <c r="S161" s="78"/>
      <c r="T161" s="46"/>
      <c r="U161" s="78"/>
      <c r="V161" s="46"/>
      <c r="W161" s="78"/>
      <c r="X161" s="46"/>
      <c r="Y161" s="78"/>
      <c r="Z161" s="46"/>
      <c r="AA161" s="78"/>
      <c r="AB161" s="46"/>
      <c r="AC161" s="78"/>
      <c r="AD161" s="46"/>
    </row>
    <row r="162" spans="2:31" ht="15">
      <c r="B162" s="88" t="s">
        <v>110</v>
      </c>
      <c r="C162" s="87">
        <v>6373</v>
      </c>
      <c r="D162" s="90">
        <v>21.44</v>
      </c>
      <c r="E162" s="87">
        <f>38.75*52</f>
        <v>2015</v>
      </c>
      <c r="F162" s="50">
        <v>0.32</v>
      </c>
      <c r="G162" s="23">
        <f aca="true" t="shared" si="254" ref="G162:G164">+D162*E162*(1+F162)</f>
        <v>57026.11200000001</v>
      </c>
      <c r="I162" s="122"/>
      <c r="J162" s="122"/>
      <c r="K162" s="28"/>
      <c r="L162" s="130"/>
      <c r="M162" s="28"/>
      <c r="N162" s="130"/>
      <c r="O162" s="28"/>
      <c r="P162" s="130"/>
      <c r="Q162" s="28"/>
      <c r="R162" s="130"/>
      <c r="S162" s="28"/>
      <c r="T162" s="130"/>
      <c r="U162" s="28"/>
      <c r="V162" s="130"/>
      <c r="W162" s="28"/>
      <c r="X162" s="130"/>
      <c r="Y162" s="28"/>
      <c r="Z162" s="130"/>
      <c r="AA162" s="28"/>
      <c r="AB162" s="130"/>
      <c r="AC162" s="28"/>
      <c r="AD162" s="130"/>
      <c r="AE162" s="56"/>
    </row>
    <row r="163" spans="2:31" ht="15">
      <c r="B163" s="88" t="s">
        <v>111</v>
      </c>
      <c r="C163" s="87">
        <v>6334</v>
      </c>
      <c r="D163" s="90">
        <v>19.69</v>
      </c>
      <c r="E163" s="87">
        <v>2015</v>
      </c>
      <c r="F163" s="50">
        <v>0.32</v>
      </c>
      <c r="G163" s="23">
        <f t="shared" si="254"/>
        <v>52371.46200000001</v>
      </c>
      <c r="I163" s="122"/>
      <c r="J163" s="122"/>
      <c r="K163" s="28"/>
      <c r="L163" s="130"/>
      <c r="M163" s="28"/>
      <c r="N163" s="130"/>
      <c r="O163" s="28"/>
      <c r="P163" s="130"/>
      <c r="Q163" s="28"/>
      <c r="R163" s="130"/>
      <c r="S163" s="28"/>
      <c r="T163" s="130"/>
      <c r="U163" s="28"/>
      <c r="V163" s="130"/>
      <c r="W163" s="28"/>
      <c r="X163" s="130"/>
      <c r="Y163" s="28"/>
      <c r="Z163" s="130"/>
      <c r="AA163" s="28"/>
      <c r="AB163" s="130"/>
      <c r="AC163" s="28"/>
      <c r="AD163" s="130"/>
      <c r="AE163" s="56"/>
    </row>
    <row r="164" spans="2:31" ht="15">
      <c r="B164" s="88" t="s">
        <v>112</v>
      </c>
      <c r="C164" s="87">
        <v>6317</v>
      </c>
      <c r="D164" s="90">
        <v>23.08</v>
      </c>
      <c r="E164" s="87">
        <v>2015</v>
      </c>
      <c r="F164" s="50">
        <v>0.32</v>
      </c>
      <c r="G164" s="23">
        <f t="shared" si="254"/>
        <v>61388.184</v>
      </c>
      <c r="I164" s="122"/>
      <c r="J164" s="122"/>
      <c r="K164" s="28"/>
      <c r="L164" s="130"/>
      <c r="M164" s="28"/>
      <c r="N164" s="130"/>
      <c r="O164" s="28"/>
      <c r="P164" s="130"/>
      <c r="Q164" s="28"/>
      <c r="R164" s="130"/>
      <c r="S164" s="28"/>
      <c r="T164" s="130"/>
      <c r="U164" s="28"/>
      <c r="V164" s="130"/>
      <c r="W164" s="28"/>
      <c r="X164" s="130"/>
      <c r="Y164" s="28"/>
      <c r="Z164" s="130"/>
      <c r="AA164" s="28"/>
      <c r="AB164" s="130"/>
      <c r="AC164" s="28"/>
      <c r="AD164" s="130"/>
      <c r="AE164" s="56"/>
    </row>
    <row r="165" spans="1:31" ht="15">
      <c r="A165" t="str">
        <f>+B121&amp;B161&amp;B165</f>
        <v>RecherchePersonnel de soutien (entretien, hygiène, etc)Total</v>
      </c>
      <c r="B165" t="s">
        <v>8</v>
      </c>
      <c r="I165" s="123"/>
      <c r="J165" s="123"/>
      <c r="K165" s="28">
        <f>+SUM(K162:K164)</f>
        <v>0</v>
      </c>
      <c r="L165" s="67">
        <f aca="true" t="shared" si="255" ref="L165">+SUM(L162:L164)</f>
        <v>0</v>
      </c>
      <c r="M165" s="28">
        <f aca="true" t="shared" si="256" ref="M165">+SUM(M162:M164)</f>
        <v>0</v>
      </c>
      <c r="N165" s="67">
        <f aca="true" t="shared" si="257" ref="N165">+SUM(N162:N164)</f>
        <v>0</v>
      </c>
      <c r="O165" s="28">
        <f aca="true" t="shared" si="258" ref="O165">+SUM(O162:O164)</f>
        <v>0</v>
      </c>
      <c r="P165" s="67">
        <f aca="true" t="shared" si="259" ref="P165">+SUM(P162:P164)</f>
        <v>0</v>
      </c>
      <c r="Q165" s="28">
        <f aca="true" t="shared" si="260" ref="Q165">+SUM(Q162:Q164)</f>
        <v>0</v>
      </c>
      <c r="R165" s="67">
        <f aca="true" t="shared" si="261" ref="R165">+SUM(R162:R164)</f>
        <v>0</v>
      </c>
      <c r="S165" s="28">
        <f aca="true" t="shared" si="262" ref="S165">+SUM(S162:S164)</f>
        <v>0</v>
      </c>
      <c r="T165" s="67">
        <f aca="true" t="shared" si="263" ref="T165">+SUM(T162:T164)</f>
        <v>0</v>
      </c>
      <c r="U165" s="28">
        <f aca="true" t="shared" si="264" ref="U165">+SUM(U162:U164)</f>
        <v>0</v>
      </c>
      <c r="V165" s="67">
        <f aca="true" t="shared" si="265" ref="V165">+SUM(V162:V164)</f>
        <v>0</v>
      </c>
      <c r="W165" s="28">
        <f aca="true" t="shared" si="266" ref="W165">+SUM(W162:W164)</f>
        <v>0</v>
      </c>
      <c r="X165" s="67">
        <f aca="true" t="shared" si="267" ref="X165">+SUM(X162:X164)</f>
        <v>0</v>
      </c>
      <c r="Y165" s="28">
        <f aca="true" t="shared" si="268" ref="Y165">+SUM(Y162:Y164)</f>
        <v>0</v>
      </c>
      <c r="Z165" s="67">
        <f aca="true" t="shared" si="269" ref="Z165">+SUM(Z162:Z164)</f>
        <v>0</v>
      </c>
      <c r="AA165" s="28">
        <f aca="true" t="shared" si="270" ref="AA165">+SUM(AA162:AA164)</f>
        <v>0</v>
      </c>
      <c r="AB165" s="67">
        <f aca="true" t="shared" si="271" ref="AB165">+SUM(AB162:AB164)</f>
        <v>0</v>
      </c>
      <c r="AC165" s="28">
        <f aca="true" t="shared" si="272" ref="AC165">+SUM(AC162:AC164)</f>
        <v>0</v>
      </c>
      <c r="AD165" s="67">
        <f aca="true" t="shared" si="273" ref="AD165">+SUM(AD162:AD164)</f>
        <v>0</v>
      </c>
      <c r="AE165" s="36"/>
    </row>
    <row r="166" spans="9:30" ht="15">
      <c r="I166" s="15"/>
      <c r="J166" s="15"/>
      <c r="K166" s="78"/>
      <c r="L166" s="46"/>
      <c r="M166" s="78"/>
      <c r="N166" s="46"/>
      <c r="O166" s="78"/>
      <c r="P166" s="46"/>
      <c r="Q166" s="78"/>
      <c r="R166" s="46"/>
      <c r="S166" s="78"/>
      <c r="T166" s="46"/>
      <c r="U166" s="78"/>
      <c r="V166" s="46"/>
      <c r="W166" s="78"/>
      <c r="X166" s="46"/>
      <c r="Y166" s="78"/>
      <c r="Z166" s="46"/>
      <c r="AA166" s="78"/>
      <c r="AB166" s="46"/>
      <c r="AC166" s="78"/>
      <c r="AD166" s="46"/>
    </row>
    <row r="167" spans="9:30" ht="15">
      <c r="I167" s="15"/>
      <c r="J167" s="15"/>
      <c r="K167" s="78"/>
      <c r="L167" s="46"/>
      <c r="M167" s="78"/>
      <c r="N167" s="46"/>
      <c r="O167" s="78"/>
      <c r="P167" s="46"/>
      <c r="Q167" s="78"/>
      <c r="R167" s="46"/>
      <c r="S167" s="78"/>
      <c r="T167" s="46"/>
      <c r="U167" s="78"/>
      <c r="V167" s="46"/>
      <c r="W167" s="78"/>
      <c r="X167" s="46"/>
      <c r="Y167" s="78"/>
      <c r="Z167" s="46"/>
      <c r="AA167" s="78"/>
      <c r="AB167" s="46"/>
      <c r="AC167" s="78"/>
      <c r="AD167" s="46"/>
    </row>
    <row r="168" spans="2:31" ht="15">
      <c r="B168" s="87" t="s">
        <v>58</v>
      </c>
      <c r="C168" s="87"/>
      <c r="D168" s="87"/>
      <c r="E168" s="87"/>
      <c r="F168" s="87"/>
      <c r="G168" s="87"/>
      <c r="H168" s="87"/>
      <c r="I168" s="121"/>
      <c r="J168" s="121"/>
      <c r="K168" s="28"/>
      <c r="L168" s="130"/>
      <c r="M168" s="28"/>
      <c r="N168" s="130"/>
      <c r="O168" s="28"/>
      <c r="P168" s="130"/>
      <c r="Q168" s="28"/>
      <c r="R168" s="130"/>
      <c r="S168" s="28"/>
      <c r="T168" s="130"/>
      <c r="U168" s="28"/>
      <c r="V168" s="130"/>
      <c r="W168" s="28"/>
      <c r="X168" s="130"/>
      <c r="Y168" s="28"/>
      <c r="Z168" s="130"/>
      <c r="AA168" s="28"/>
      <c r="AB168" s="130"/>
      <c r="AC168" s="28"/>
      <c r="AD168" s="130"/>
      <c r="AE168" s="145"/>
    </row>
    <row r="169" spans="2:31" ht="15">
      <c r="B169" s="87"/>
      <c r="C169" s="87"/>
      <c r="D169" s="87"/>
      <c r="E169" s="87"/>
      <c r="F169" s="87"/>
      <c r="G169" s="87"/>
      <c r="H169" s="87"/>
      <c r="I169" s="121"/>
      <c r="J169" s="121"/>
      <c r="K169" s="28"/>
      <c r="L169" s="130"/>
      <c r="M169" s="28"/>
      <c r="N169" s="130"/>
      <c r="O169" s="28"/>
      <c r="P169" s="130"/>
      <c r="Q169" s="28"/>
      <c r="R169" s="130"/>
      <c r="S169" s="28"/>
      <c r="T169" s="130"/>
      <c r="U169" s="28"/>
      <c r="V169" s="130"/>
      <c r="W169" s="28"/>
      <c r="X169" s="130"/>
      <c r="Y169" s="28"/>
      <c r="Z169" s="130"/>
      <c r="AA169" s="28"/>
      <c r="AB169" s="130"/>
      <c r="AC169" s="28"/>
      <c r="AD169" s="130"/>
      <c r="AE169" s="145"/>
    </row>
    <row r="170" spans="2:31" ht="15">
      <c r="B170" s="87"/>
      <c r="C170" s="87"/>
      <c r="D170" s="87"/>
      <c r="E170" s="87"/>
      <c r="F170" s="87"/>
      <c r="G170" s="87"/>
      <c r="H170" s="87"/>
      <c r="I170" s="121"/>
      <c r="J170" s="121"/>
      <c r="K170" s="28"/>
      <c r="L170" s="130"/>
      <c r="M170" s="28"/>
      <c r="N170" s="130"/>
      <c r="O170" s="28"/>
      <c r="P170" s="130"/>
      <c r="Q170" s="28"/>
      <c r="R170" s="130"/>
      <c r="S170" s="28"/>
      <c r="T170" s="130"/>
      <c r="U170" s="28"/>
      <c r="V170" s="130"/>
      <c r="W170" s="28"/>
      <c r="X170" s="130"/>
      <c r="Y170" s="28"/>
      <c r="Z170" s="130"/>
      <c r="AA170" s="28"/>
      <c r="AB170" s="130"/>
      <c r="AC170" s="28"/>
      <c r="AD170" s="130"/>
      <c r="AE170" s="145"/>
    </row>
    <row r="171" spans="2:31" ht="15">
      <c r="B171" s="87"/>
      <c r="C171" s="87"/>
      <c r="D171" s="87"/>
      <c r="E171" s="87"/>
      <c r="F171" s="87"/>
      <c r="G171" s="87"/>
      <c r="H171" s="87"/>
      <c r="I171" s="121"/>
      <c r="J171" s="121"/>
      <c r="K171" s="28"/>
      <c r="L171" s="130"/>
      <c r="M171" s="28"/>
      <c r="N171" s="130"/>
      <c r="O171" s="28"/>
      <c r="P171" s="130"/>
      <c r="Q171" s="28"/>
      <c r="R171" s="130"/>
      <c r="S171" s="28"/>
      <c r="T171" s="130"/>
      <c r="U171" s="28"/>
      <c r="V171" s="130"/>
      <c r="W171" s="28"/>
      <c r="X171" s="130"/>
      <c r="Y171" s="28"/>
      <c r="Z171" s="130"/>
      <c r="AA171" s="28"/>
      <c r="AB171" s="130"/>
      <c r="AC171" s="28"/>
      <c r="AD171" s="130"/>
      <c r="AE171" s="145"/>
    </row>
    <row r="172" spans="2:31" ht="15">
      <c r="B172" s="87"/>
      <c r="C172" s="87"/>
      <c r="D172" s="87"/>
      <c r="E172" s="87"/>
      <c r="F172" s="87"/>
      <c r="G172" s="87"/>
      <c r="H172" s="87"/>
      <c r="I172" s="121"/>
      <c r="J172" s="121"/>
      <c r="K172" s="28"/>
      <c r="L172" s="130"/>
      <c r="M172" s="28"/>
      <c r="N172" s="130"/>
      <c r="O172" s="28"/>
      <c r="P172" s="130"/>
      <c r="Q172" s="28"/>
      <c r="R172" s="130"/>
      <c r="S172" s="28"/>
      <c r="T172" s="130"/>
      <c r="U172" s="28"/>
      <c r="V172" s="130"/>
      <c r="W172" s="28"/>
      <c r="X172" s="130"/>
      <c r="Y172" s="28"/>
      <c r="Z172" s="130"/>
      <c r="AA172" s="28"/>
      <c r="AB172" s="130"/>
      <c r="AC172" s="28"/>
      <c r="AD172" s="130"/>
      <c r="AE172" s="145"/>
    </row>
    <row r="173" spans="1:31" ht="15">
      <c r="A173" t="str">
        <f>+B121&amp;B168&amp;B173</f>
        <v>RechercheMain-d'œuvre indépendanteTotal</v>
      </c>
      <c r="B173" s="87" t="s">
        <v>8</v>
      </c>
      <c r="C173" s="87"/>
      <c r="D173" s="87"/>
      <c r="E173" s="87"/>
      <c r="F173" s="87"/>
      <c r="G173" s="87"/>
      <c r="H173" s="87"/>
      <c r="I173" s="121"/>
      <c r="J173" s="121"/>
      <c r="K173" s="28"/>
      <c r="L173" s="130"/>
      <c r="M173" s="28"/>
      <c r="N173" s="130"/>
      <c r="O173" s="28"/>
      <c r="P173" s="130"/>
      <c r="Q173" s="28"/>
      <c r="R173" s="130"/>
      <c r="S173" s="28"/>
      <c r="T173" s="130"/>
      <c r="U173" s="28"/>
      <c r="V173" s="130"/>
      <c r="W173" s="28"/>
      <c r="X173" s="130"/>
      <c r="Y173" s="28"/>
      <c r="Z173" s="130"/>
      <c r="AA173" s="28"/>
      <c r="AB173" s="130"/>
      <c r="AC173" s="28"/>
      <c r="AD173" s="130"/>
      <c r="AE173" s="145"/>
    </row>
    <row r="174" spans="9:30" ht="15">
      <c r="I174" s="15"/>
      <c r="J174" s="15"/>
      <c r="K174" s="28">
        <f>+SUM(K168:K173)</f>
        <v>0</v>
      </c>
      <c r="L174" s="67">
        <f aca="true" t="shared" si="274" ref="L174">+SUM(L168:L173)</f>
        <v>0</v>
      </c>
      <c r="M174" s="28">
        <f aca="true" t="shared" si="275" ref="M174">+SUM(M168:M173)</f>
        <v>0</v>
      </c>
      <c r="N174" s="67">
        <f aca="true" t="shared" si="276" ref="N174">+SUM(N168:N173)</f>
        <v>0</v>
      </c>
      <c r="O174" s="28">
        <f aca="true" t="shared" si="277" ref="O174">+SUM(O168:O173)</f>
        <v>0</v>
      </c>
      <c r="P174" s="67">
        <f aca="true" t="shared" si="278" ref="P174">+SUM(P168:P173)</f>
        <v>0</v>
      </c>
      <c r="Q174" s="28">
        <f aca="true" t="shared" si="279" ref="Q174">+SUM(Q168:Q173)</f>
        <v>0</v>
      </c>
      <c r="R174" s="67">
        <f aca="true" t="shared" si="280" ref="R174">+SUM(R168:R173)</f>
        <v>0</v>
      </c>
      <c r="S174" s="28">
        <f aca="true" t="shared" si="281" ref="S174">+SUM(S168:S173)</f>
        <v>0</v>
      </c>
      <c r="T174" s="67">
        <f aca="true" t="shared" si="282" ref="T174">+SUM(T168:T173)</f>
        <v>0</v>
      </c>
      <c r="U174" s="28">
        <f aca="true" t="shared" si="283" ref="U174">+SUM(U168:U173)</f>
        <v>0</v>
      </c>
      <c r="V174" s="67">
        <f aca="true" t="shared" si="284" ref="V174">+SUM(V168:V173)</f>
        <v>0</v>
      </c>
      <c r="W174" s="28">
        <f aca="true" t="shared" si="285" ref="W174">+SUM(W168:W173)</f>
        <v>0</v>
      </c>
      <c r="X174" s="67">
        <f aca="true" t="shared" si="286" ref="X174">+SUM(X168:X173)</f>
        <v>0</v>
      </c>
      <c r="Y174" s="28">
        <f aca="true" t="shared" si="287" ref="Y174">+SUM(Y168:Y173)</f>
        <v>0</v>
      </c>
      <c r="Z174" s="67">
        <f aca="true" t="shared" si="288" ref="Z174">+SUM(Z168:Z173)</f>
        <v>0</v>
      </c>
      <c r="AA174" s="28">
        <f aca="true" t="shared" si="289" ref="AA174">+SUM(AA168:AA173)</f>
        <v>0</v>
      </c>
      <c r="AB174" s="67">
        <f aca="true" t="shared" si="290" ref="AB174">+SUM(AB168:AB173)</f>
        <v>0</v>
      </c>
      <c r="AC174" s="28">
        <f aca="true" t="shared" si="291" ref="AC174">+SUM(AC168:AC173)</f>
        <v>0</v>
      </c>
      <c r="AD174" s="67">
        <f aca="true" t="shared" si="292" ref="AD174">+SUM(AD168:AD173)</f>
        <v>0</v>
      </c>
    </row>
    <row r="175" spans="9:30" ht="15">
      <c r="I175" s="15"/>
      <c r="J175" s="15"/>
      <c r="K175" s="78"/>
      <c r="L175" s="46"/>
      <c r="M175" s="78"/>
      <c r="N175" s="46"/>
      <c r="O175" s="78"/>
      <c r="P175" s="46"/>
      <c r="Q175" s="78"/>
      <c r="R175" s="46"/>
      <c r="S175" s="78"/>
      <c r="T175" s="46"/>
      <c r="U175" s="78"/>
      <c r="V175" s="46"/>
      <c r="W175" s="78"/>
      <c r="X175" s="46"/>
      <c r="Y175" s="78"/>
      <c r="Z175" s="46"/>
      <c r="AA175" s="78"/>
      <c r="AB175" s="46"/>
      <c r="AC175" s="78"/>
      <c r="AD175" s="46"/>
    </row>
    <row r="176" spans="2:30" ht="15">
      <c r="B176" s="1" t="s">
        <v>61</v>
      </c>
      <c r="I176" s="15"/>
      <c r="J176" s="15"/>
      <c r="K176" s="78"/>
      <c r="L176" s="46"/>
      <c r="M176" s="78"/>
      <c r="N176" s="46"/>
      <c r="O176" s="78"/>
      <c r="P176" s="46"/>
      <c r="Q176" s="78"/>
      <c r="R176" s="46"/>
      <c r="S176" s="78"/>
      <c r="T176" s="46"/>
      <c r="U176" s="78"/>
      <c r="V176" s="46"/>
      <c r="W176" s="78"/>
      <c r="X176" s="46"/>
      <c r="Y176" s="78"/>
      <c r="Z176" s="46"/>
      <c r="AA176" s="78"/>
      <c r="AB176" s="46"/>
      <c r="AC176" s="78"/>
      <c r="AD176" s="46"/>
    </row>
    <row r="177" spans="3:30" ht="15">
      <c r="C177" t="s">
        <v>97</v>
      </c>
      <c r="D177" t="s">
        <v>94</v>
      </c>
      <c r="E177" t="s">
        <v>95</v>
      </c>
      <c r="F177" t="s">
        <v>98</v>
      </c>
      <c r="G177" t="s">
        <v>96</v>
      </c>
      <c r="I177" s="15"/>
      <c r="J177" s="15"/>
      <c r="K177" s="78"/>
      <c r="L177" s="46"/>
      <c r="M177" s="78"/>
      <c r="N177" s="46"/>
      <c r="O177" s="78"/>
      <c r="P177" s="46"/>
      <c r="Q177" s="78"/>
      <c r="R177" s="46"/>
      <c r="S177" s="78"/>
      <c r="T177" s="46"/>
      <c r="U177" s="78"/>
      <c r="V177" s="46"/>
      <c r="W177" s="78"/>
      <c r="X177" s="46"/>
      <c r="Y177" s="78"/>
      <c r="Z177" s="46"/>
      <c r="AA177" s="78"/>
      <c r="AB177" s="46"/>
      <c r="AC177" s="78"/>
      <c r="AD177" s="46"/>
    </row>
    <row r="178" spans="2:30" ht="15">
      <c r="B178" t="s">
        <v>46</v>
      </c>
      <c r="I178" s="15"/>
      <c r="J178" s="15"/>
      <c r="K178" s="78"/>
      <c r="L178" s="46"/>
      <c r="M178" s="78"/>
      <c r="N178" s="46"/>
      <c r="O178" s="78"/>
      <c r="P178" s="46"/>
      <c r="Q178" s="78"/>
      <c r="R178" s="46"/>
      <c r="S178" s="78"/>
      <c r="T178" s="46"/>
      <c r="U178" s="78"/>
      <c r="V178" s="46"/>
      <c r="W178" s="78"/>
      <c r="X178" s="46"/>
      <c r="Y178" s="78"/>
      <c r="Z178" s="46"/>
      <c r="AA178" s="78"/>
      <c r="AB178" s="46"/>
      <c r="AC178" s="78"/>
      <c r="AD178" s="46"/>
    </row>
    <row r="179" spans="2:31" ht="15">
      <c r="B179" s="87">
        <v>15</v>
      </c>
      <c r="C179" s="88">
        <v>30915</v>
      </c>
      <c r="D179" s="87">
        <v>99359</v>
      </c>
      <c r="E179" s="87"/>
      <c r="F179" s="50">
        <v>0.32</v>
      </c>
      <c r="G179" s="23">
        <f aca="true" t="shared" si="293" ref="G179:G185">+D179*(1+F179)</f>
        <v>131153.88</v>
      </c>
      <c r="I179" s="122"/>
      <c r="J179" s="122"/>
      <c r="K179" s="143"/>
      <c r="L179" s="144"/>
      <c r="M179" s="143"/>
      <c r="N179" s="144"/>
      <c r="O179" s="143"/>
      <c r="P179" s="144"/>
      <c r="Q179" s="143"/>
      <c r="R179" s="144"/>
      <c r="S179" s="143"/>
      <c r="T179" s="144"/>
      <c r="U179" s="143"/>
      <c r="V179" s="144"/>
      <c r="W179" s="143"/>
      <c r="X179" s="144"/>
      <c r="Y179" s="143"/>
      <c r="Z179" s="144"/>
      <c r="AA179" s="143"/>
      <c r="AB179" s="144"/>
      <c r="AC179" s="143"/>
      <c r="AD179" s="144"/>
      <c r="AE179" s="56"/>
    </row>
    <row r="180" spans="2:31" ht="15">
      <c r="B180" s="87">
        <v>16</v>
      </c>
      <c r="C180" s="88">
        <v>30916</v>
      </c>
      <c r="D180" s="87">
        <v>99359</v>
      </c>
      <c r="E180" s="87"/>
      <c r="F180" s="50">
        <v>0.32</v>
      </c>
      <c r="G180" s="23">
        <f t="shared" si="293"/>
        <v>131153.88</v>
      </c>
      <c r="I180" s="122"/>
      <c r="J180" s="122"/>
      <c r="K180" s="143"/>
      <c r="L180" s="144"/>
      <c r="M180" s="143"/>
      <c r="N180" s="144"/>
      <c r="O180" s="143"/>
      <c r="P180" s="144"/>
      <c r="Q180" s="143"/>
      <c r="R180" s="144"/>
      <c r="S180" s="143"/>
      <c r="T180" s="144"/>
      <c r="U180" s="143"/>
      <c r="V180" s="144"/>
      <c r="W180" s="143"/>
      <c r="X180" s="144"/>
      <c r="Y180" s="143"/>
      <c r="Z180" s="144"/>
      <c r="AA180" s="143"/>
      <c r="AB180" s="144"/>
      <c r="AC180" s="143"/>
      <c r="AD180" s="144"/>
      <c r="AE180" s="56"/>
    </row>
    <row r="181" spans="2:31" ht="15">
      <c r="B181" s="87">
        <v>17</v>
      </c>
      <c r="C181" s="88">
        <v>30917</v>
      </c>
      <c r="D181" s="87">
        <v>104494</v>
      </c>
      <c r="E181" s="87"/>
      <c r="F181" s="50">
        <v>0.32</v>
      </c>
      <c r="G181" s="23">
        <f t="shared" si="293"/>
        <v>137932.08000000002</v>
      </c>
      <c r="I181" s="122"/>
      <c r="J181" s="122"/>
      <c r="K181" s="143"/>
      <c r="L181" s="144"/>
      <c r="M181" s="143"/>
      <c r="N181" s="144"/>
      <c r="O181" s="143"/>
      <c r="P181" s="144"/>
      <c r="Q181" s="143"/>
      <c r="R181" s="144"/>
      <c r="S181" s="143"/>
      <c r="T181" s="144"/>
      <c r="U181" s="143"/>
      <c r="V181" s="144"/>
      <c r="W181" s="143"/>
      <c r="X181" s="144"/>
      <c r="Y181" s="143"/>
      <c r="Z181" s="144"/>
      <c r="AA181" s="143"/>
      <c r="AB181" s="144"/>
      <c r="AC181" s="143"/>
      <c r="AD181" s="144"/>
      <c r="AE181" s="56"/>
    </row>
    <row r="182" spans="2:31" ht="15">
      <c r="B182" s="87">
        <v>18</v>
      </c>
      <c r="C182" s="88">
        <v>30918</v>
      </c>
      <c r="D182" s="87">
        <v>110122</v>
      </c>
      <c r="E182" s="87"/>
      <c r="F182" s="50">
        <v>0.32</v>
      </c>
      <c r="G182" s="23">
        <f t="shared" si="293"/>
        <v>145361.04</v>
      </c>
      <c r="I182" s="122"/>
      <c r="J182" s="122"/>
      <c r="K182" s="143"/>
      <c r="L182" s="144"/>
      <c r="M182" s="143"/>
      <c r="N182" s="144"/>
      <c r="O182" s="143"/>
      <c r="P182" s="144"/>
      <c r="Q182" s="143"/>
      <c r="R182" s="144"/>
      <c r="S182" s="143"/>
      <c r="T182" s="144"/>
      <c r="U182" s="143"/>
      <c r="V182" s="144"/>
      <c r="W182" s="143"/>
      <c r="X182" s="144"/>
      <c r="Y182" s="143"/>
      <c r="Z182" s="144"/>
      <c r="AA182" s="143"/>
      <c r="AB182" s="144"/>
      <c r="AC182" s="143"/>
      <c r="AD182" s="144"/>
      <c r="AE182" s="56"/>
    </row>
    <row r="183" spans="2:31" ht="15">
      <c r="B183" s="87">
        <v>19</v>
      </c>
      <c r="C183" s="88">
        <v>30919</v>
      </c>
      <c r="D183" s="87">
        <v>116332</v>
      </c>
      <c r="E183" s="87"/>
      <c r="F183" s="50">
        <v>0.32</v>
      </c>
      <c r="G183" s="23">
        <f t="shared" si="293"/>
        <v>153558.24000000002</v>
      </c>
      <c r="I183" s="122"/>
      <c r="J183" s="122"/>
      <c r="K183" s="143"/>
      <c r="L183" s="144"/>
      <c r="M183" s="143"/>
      <c r="N183" s="144"/>
      <c r="O183" s="143"/>
      <c r="P183" s="144"/>
      <c r="Q183" s="143"/>
      <c r="R183" s="144"/>
      <c r="S183" s="143"/>
      <c r="T183" s="144"/>
      <c r="U183" s="143"/>
      <c r="V183" s="144"/>
      <c r="W183" s="143"/>
      <c r="X183" s="144"/>
      <c r="Y183" s="143"/>
      <c r="Z183" s="144"/>
      <c r="AA183" s="143"/>
      <c r="AB183" s="144"/>
      <c r="AC183" s="143"/>
      <c r="AD183" s="144"/>
      <c r="AE183" s="56"/>
    </row>
    <row r="184" spans="2:31" ht="15">
      <c r="B184" s="87">
        <v>20</v>
      </c>
      <c r="C184" s="88">
        <v>30920</v>
      </c>
      <c r="D184" s="87">
        <v>123178</v>
      </c>
      <c r="E184" s="87"/>
      <c r="F184" s="50">
        <v>0.32</v>
      </c>
      <c r="G184" s="23">
        <f t="shared" si="293"/>
        <v>162594.96000000002</v>
      </c>
      <c r="I184" s="122"/>
      <c r="J184" s="122"/>
      <c r="K184" s="143"/>
      <c r="L184" s="144"/>
      <c r="M184" s="143"/>
      <c r="N184" s="144"/>
      <c r="O184" s="143"/>
      <c r="P184" s="144"/>
      <c r="Q184" s="143"/>
      <c r="R184" s="144"/>
      <c r="S184" s="143"/>
      <c r="T184" s="144"/>
      <c r="U184" s="143"/>
      <c r="V184" s="144"/>
      <c r="W184" s="143"/>
      <c r="X184" s="144"/>
      <c r="Y184" s="143"/>
      <c r="Z184" s="144"/>
      <c r="AA184" s="143"/>
      <c r="AB184" s="144"/>
      <c r="AC184" s="143"/>
      <c r="AD184" s="144"/>
      <c r="AE184" s="56"/>
    </row>
    <row r="185" spans="2:31" ht="15">
      <c r="B185" s="87">
        <v>22</v>
      </c>
      <c r="C185" s="88">
        <v>30921</v>
      </c>
      <c r="D185" s="87">
        <v>139097</v>
      </c>
      <c r="E185" s="87"/>
      <c r="F185" s="50">
        <v>0.32</v>
      </c>
      <c r="G185" s="23">
        <f t="shared" si="293"/>
        <v>183608.04</v>
      </c>
      <c r="I185" s="122"/>
      <c r="J185" s="122"/>
      <c r="K185" s="143"/>
      <c r="L185" s="144"/>
      <c r="M185" s="143"/>
      <c r="N185" s="144"/>
      <c r="O185" s="143"/>
      <c r="P185" s="144"/>
      <c r="Q185" s="143"/>
      <c r="R185" s="144"/>
      <c r="S185" s="143"/>
      <c r="T185" s="144"/>
      <c r="U185" s="143"/>
      <c r="V185" s="144"/>
      <c r="W185" s="143"/>
      <c r="X185" s="144"/>
      <c r="Y185" s="143"/>
      <c r="Z185" s="144"/>
      <c r="AA185" s="143"/>
      <c r="AB185" s="144"/>
      <c r="AC185" s="143"/>
      <c r="AD185" s="144"/>
      <c r="AE185" s="56"/>
    </row>
    <row r="186" spans="1:31" ht="15">
      <c r="A186" t="str">
        <f>+B176&amp;B178&amp;B186</f>
        <v>GestionGestionnairesTotal</v>
      </c>
      <c r="B186" t="s">
        <v>8</v>
      </c>
      <c r="C186" s="64"/>
      <c r="F186" s="50"/>
      <c r="G186" s="23"/>
      <c r="I186" s="70"/>
      <c r="J186" s="70"/>
      <c r="K186" s="143">
        <f>+SUM(K179:K185)</f>
        <v>0</v>
      </c>
      <c r="L186" s="67">
        <f aca="true" t="shared" si="294" ref="L186">+SUM(L179:L185)</f>
        <v>0</v>
      </c>
      <c r="M186" s="143">
        <f aca="true" t="shared" si="295" ref="M186">+SUM(M179:M185)</f>
        <v>0</v>
      </c>
      <c r="N186" s="67">
        <f aca="true" t="shared" si="296" ref="N186">+SUM(N179:N185)</f>
        <v>0</v>
      </c>
      <c r="O186" s="143">
        <f aca="true" t="shared" si="297" ref="O186">+SUM(O179:O185)</f>
        <v>0</v>
      </c>
      <c r="P186" s="67">
        <f aca="true" t="shared" si="298" ref="P186">+SUM(P179:P185)</f>
        <v>0</v>
      </c>
      <c r="Q186" s="143">
        <f aca="true" t="shared" si="299" ref="Q186">+SUM(Q179:Q185)</f>
        <v>0</v>
      </c>
      <c r="R186" s="67">
        <f aca="true" t="shared" si="300" ref="R186">+SUM(R179:R185)</f>
        <v>0</v>
      </c>
      <c r="S186" s="143">
        <f aca="true" t="shared" si="301" ref="S186">+SUM(S179:S185)</f>
        <v>0</v>
      </c>
      <c r="T186" s="67">
        <f aca="true" t="shared" si="302" ref="T186">+SUM(T179:T185)</f>
        <v>0</v>
      </c>
      <c r="U186" s="143">
        <f aca="true" t="shared" si="303" ref="U186">+SUM(U179:U185)</f>
        <v>0</v>
      </c>
      <c r="V186" s="67">
        <f aca="true" t="shared" si="304" ref="V186">+SUM(V179:V185)</f>
        <v>0</v>
      </c>
      <c r="W186" s="143">
        <f aca="true" t="shared" si="305" ref="W186">+SUM(W179:W185)</f>
        <v>0</v>
      </c>
      <c r="X186" s="67">
        <f aca="true" t="shared" si="306" ref="X186">+SUM(X179:X185)</f>
        <v>0</v>
      </c>
      <c r="Y186" s="143">
        <f aca="true" t="shared" si="307" ref="Y186">+SUM(Y179:Y185)</f>
        <v>0</v>
      </c>
      <c r="Z186" s="67">
        <f aca="true" t="shared" si="308" ref="Z186">+SUM(Z179:Z185)</f>
        <v>0</v>
      </c>
      <c r="AA186" s="143">
        <f aca="true" t="shared" si="309" ref="AA186">+SUM(AA179:AA185)</f>
        <v>0</v>
      </c>
      <c r="AB186" s="67">
        <f aca="true" t="shared" si="310" ref="AB186">+SUM(AB179:AB185)</f>
        <v>0</v>
      </c>
      <c r="AC186" s="143">
        <f aca="true" t="shared" si="311" ref="AC186">+SUM(AC179:AC185)</f>
        <v>0</v>
      </c>
      <c r="AD186" s="67">
        <f aca="true" t="shared" si="312" ref="AD186">+SUM(AD179:AD185)</f>
        <v>0</v>
      </c>
      <c r="AE186" s="56"/>
    </row>
    <row r="187" spans="2:30" ht="15">
      <c r="B187" t="s">
        <v>48</v>
      </c>
      <c r="I187" s="70"/>
      <c r="J187" s="70"/>
      <c r="K187" s="28"/>
      <c r="L187" s="67"/>
      <c r="M187" s="28"/>
      <c r="N187" s="67"/>
      <c r="O187" s="28"/>
      <c r="P187" s="67"/>
      <c r="Q187" s="28"/>
      <c r="R187" s="67"/>
      <c r="S187" s="28"/>
      <c r="T187" s="67"/>
      <c r="U187" s="28"/>
      <c r="V187" s="67"/>
      <c r="W187" s="28"/>
      <c r="X187" s="67"/>
      <c r="Y187" s="28"/>
      <c r="Z187" s="67"/>
      <c r="AA187" s="28"/>
      <c r="AB187" s="67"/>
      <c r="AC187" s="28"/>
      <c r="AD187" s="67"/>
    </row>
    <row r="188" spans="2:31" ht="15">
      <c r="B188" s="88" t="s">
        <v>118</v>
      </c>
      <c r="C188" s="87"/>
      <c r="D188" s="89">
        <v>152131</v>
      </c>
      <c r="E188" s="87"/>
      <c r="F188" s="50">
        <v>0.32</v>
      </c>
      <c r="G188" s="23">
        <f>+D188*(1+F188)</f>
        <v>200812.92</v>
      </c>
      <c r="I188" s="122"/>
      <c r="J188" s="122"/>
      <c r="K188" s="143"/>
      <c r="L188" s="144"/>
      <c r="M188" s="143"/>
      <c r="N188" s="144"/>
      <c r="O188" s="143"/>
      <c r="P188" s="144"/>
      <c r="Q188" s="143"/>
      <c r="R188" s="144"/>
      <c r="S188" s="143"/>
      <c r="T188" s="144"/>
      <c r="U188" s="143"/>
      <c r="V188" s="144"/>
      <c r="W188" s="143"/>
      <c r="X188" s="144"/>
      <c r="Y188" s="143"/>
      <c r="Z188" s="144"/>
      <c r="AA188" s="143"/>
      <c r="AB188" s="144"/>
      <c r="AC188" s="143"/>
      <c r="AD188" s="144"/>
      <c r="AE188" s="56"/>
    </row>
    <row r="189" spans="2:31" ht="15">
      <c r="B189" s="88" t="s">
        <v>119</v>
      </c>
      <c r="C189" s="87"/>
      <c r="D189" s="89">
        <v>170468</v>
      </c>
      <c r="E189" s="87"/>
      <c r="F189" s="50">
        <v>0.32</v>
      </c>
      <c r="G189" s="23">
        <f aca="true" t="shared" si="313" ref="G189:G190">+D189*(1+F189)</f>
        <v>225017.76</v>
      </c>
      <c r="I189" s="122"/>
      <c r="J189" s="122"/>
      <c r="K189" s="143"/>
      <c r="L189" s="144"/>
      <c r="M189" s="143"/>
      <c r="N189" s="144"/>
      <c r="O189" s="143"/>
      <c r="P189" s="144"/>
      <c r="Q189" s="143"/>
      <c r="R189" s="144"/>
      <c r="S189" s="143"/>
      <c r="T189" s="144"/>
      <c r="U189" s="143"/>
      <c r="V189" s="144"/>
      <c r="W189" s="143"/>
      <c r="X189" s="144"/>
      <c r="Y189" s="143"/>
      <c r="Z189" s="144"/>
      <c r="AA189" s="143"/>
      <c r="AB189" s="144"/>
      <c r="AC189" s="143"/>
      <c r="AD189" s="144"/>
      <c r="AE189" s="56"/>
    </row>
    <row r="190" spans="2:31" ht="15">
      <c r="B190" s="88" t="s">
        <v>120</v>
      </c>
      <c r="C190" s="87"/>
      <c r="D190" s="89">
        <v>191014</v>
      </c>
      <c r="E190" s="87"/>
      <c r="F190" s="50">
        <v>0.32</v>
      </c>
      <c r="G190" s="23">
        <f t="shared" si="313"/>
        <v>252138.48</v>
      </c>
      <c r="I190" s="122"/>
      <c r="J190" s="122"/>
      <c r="K190" s="143"/>
      <c r="L190" s="144"/>
      <c r="M190" s="143"/>
      <c r="N190" s="144"/>
      <c r="O190" s="143"/>
      <c r="P190" s="144"/>
      <c r="Q190" s="143"/>
      <c r="R190" s="144"/>
      <c r="S190" s="143"/>
      <c r="T190" s="144"/>
      <c r="U190" s="143"/>
      <c r="V190" s="144"/>
      <c r="W190" s="143"/>
      <c r="X190" s="144"/>
      <c r="Y190" s="143"/>
      <c r="Z190" s="144"/>
      <c r="AA190" s="143"/>
      <c r="AB190" s="144"/>
      <c r="AC190" s="143"/>
      <c r="AD190" s="144"/>
      <c r="AE190" s="56"/>
    </row>
    <row r="191" spans="1:31" ht="15">
      <c r="A191" t="str">
        <f>+B176&amp;B187&amp;B191</f>
        <v>GestionPersonnel médicalTotal</v>
      </c>
      <c r="B191" s="87" t="s">
        <v>8</v>
      </c>
      <c r="C191" s="87"/>
      <c r="D191" s="87"/>
      <c r="E191" s="87"/>
      <c r="I191" s="70"/>
      <c r="J191" s="70"/>
      <c r="K191" s="143">
        <f>+SUM(K188:K190)</f>
        <v>0</v>
      </c>
      <c r="L191" s="67">
        <f aca="true" t="shared" si="314" ref="L191">+SUM(L188:L190)</f>
        <v>0</v>
      </c>
      <c r="M191" s="143">
        <f aca="true" t="shared" si="315" ref="M191">+SUM(M188:M190)</f>
        <v>0</v>
      </c>
      <c r="N191" s="67">
        <f aca="true" t="shared" si="316" ref="N191">+SUM(N188:N190)</f>
        <v>0</v>
      </c>
      <c r="O191" s="143">
        <f aca="true" t="shared" si="317" ref="O191">+SUM(O188:O190)</f>
        <v>0</v>
      </c>
      <c r="P191" s="67">
        <f aca="true" t="shared" si="318" ref="P191">+SUM(P188:P190)</f>
        <v>0</v>
      </c>
      <c r="Q191" s="143">
        <f aca="true" t="shared" si="319" ref="Q191">+SUM(Q188:Q190)</f>
        <v>0</v>
      </c>
      <c r="R191" s="67">
        <f aca="true" t="shared" si="320" ref="R191">+SUM(R188:R190)</f>
        <v>0</v>
      </c>
      <c r="S191" s="143">
        <f aca="true" t="shared" si="321" ref="S191">+SUM(S188:S190)</f>
        <v>0</v>
      </c>
      <c r="T191" s="67">
        <f aca="true" t="shared" si="322" ref="T191">+SUM(T188:T190)</f>
        <v>0</v>
      </c>
      <c r="U191" s="143">
        <f aca="true" t="shared" si="323" ref="U191">+SUM(U188:U190)</f>
        <v>0</v>
      </c>
      <c r="V191" s="67">
        <f aca="true" t="shared" si="324" ref="V191">+SUM(V188:V190)</f>
        <v>0</v>
      </c>
      <c r="W191" s="143">
        <f aca="true" t="shared" si="325" ref="W191">+SUM(W188:W190)</f>
        <v>0</v>
      </c>
      <c r="X191" s="67">
        <f aca="true" t="shared" si="326" ref="X191">+SUM(X188:X190)</f>
        <v>0</v>
      </c>
      <c r="Y191" s="143">
        <f aca="true" t="shared" si="327" ref="Y191">+SUM(Y188:Y190)</f>
        <v>0</v>
      </c>
      <c r="Z191" s="67">
        <f aca="true" t="shared" si="328" ref="Z191">+SUM(Z188:Z190)</f>
        <v>0</v>
      </c>
      <c r="AA191" s="143">
        <f aca="true" t="shared" si="329" ref="AA191">+SUM(AA188:AA190)</f>
        <v>0</v>
      </c>
      <c r="AB191" s="67">
        <f aca="true" t="shared" si="330" ref="AB191">+SUM(AB188:AB190)</f>
        <v>0</v>
      </c>
      <c r="AC191" s="143">
        <f aca="true" t="shared" si="331" ref="AC191">+SUM(AC188:AC190)</f>
        <v>0</v>
      </c>
      <c r="AD191" s="67">
        <f aca="true" t="shared" si="332" ref="AD191">+SUM(AD188:AD190)</f>
        <v>0</v>
      </c>
      <c r="AE191" s="56"/>
    </row>
    <row r="192" spans="9:30" ht="15">
      <c r="I192" s="70"/>
      <c r="J192" s="70"/>
      <c r="K192" s="28"/>
      <c r="L192" s="67"/>
      <c r="M192" s="28"/>
      <c r="N192" s="67"/>
      <c r="O192" s="28"/>
      <c r="P192" s="67"/>
      <c r="Q192" s="28"/>
      <c r="R192" s="67"/>
      <c r="S192" s="28"/>
      <c r="T192" s="67"/>
      <c r="U192" s="28"/>
      <c r="V192" s="67"/>
      <c r="W192" s="28"/>
      <c r="X192" s="67"/>
      <c r="Y192" s="28"/>
      <c r="Z192" s="67"/>
      <c r="AA192" s="28"/>
      <c r="AB192" s="67"/>
      <c r="AC192" s="28"/>
      <c r="AD192" s="67"/>
    </row>
    <row r="193" spans="2:30" ht="15">
      <c r="B193" t="s">
        <v>133</v>
      </c>
      <c r="I193" s="70"/>
      <c r="J193" s="70"/>
      <c r="K193" s="28"/>
      <c r="L193" s="67"/>
      <c r="M193" s="28"/>
      <c r="N193" s="67"/>
      <c r="O193" s="28"/>
      <c r="P193" s="67"/>
      <c r="Q193" s="28"/>
      <c r="R193" s="67"/>
      <c r="S193" s="28"/>
      <c r="T193" s="67"/>
      <c r="U193" s="28"/>
      <c r="V193" s="67"/>
      <c r="W193" s="28"/>
      <c r="X193" s="67"/>
      <c r="Y193" s="28"/>
      <c r="Z193" s="67"/>
      <c r="AA193" s="28"/>
      <c r="AB193" s="67"/>
      <c r="AC193" s="28"/>
      <c r="AD193" s="67"/>
    </row>
    <row r="194" spans="2:31" ht="15">
      <c r="B194" s="88" t="s">
        <v>113</v>
      </c>
      <c r="C194" s="87">
        <v>1912</v>
      </c>
      <c r="D194" s="90">
        <v>43.5</v>
      </c>
      <c r="E194" s="87">
        <v>1885</v>
      </c>
      <c r="F194" s="50">
        <v>0.32</v>
      </c>
      <c r="G194" s="23">
        <f>+D194*E194*(1+F194)</f>
        <v>108236.70000000001</v>
      </c>
      <c r="I194" s="122"/>
      <c r="J194" s="122"/>
      <c r="K194" s="28"/>
      <c r="L194" s="130"/>
      <c r="M194" s="28"/>
      <c r="N194" s="130"/>
      <c r="O194" s="28"/>
      <c r="P194" s="130"/>
      <c r="Q194" s="28"/>
      <c r="R194" s="130"/>
      <c r="S194" s="28"/>
      <c r="T194" s="130"/>
      <c r="U194" s="28"/>
      <c r="V194" s="130"/>
      <c r="W194" s="28"/>
      <c r="X194" s="130"/>
      <c r="Y194" s="28"/>
      <c r="Z194" s="130"/>
      <c r="AA194" s="28"/>
      <c r="AB194" s="130"/>
      <c r="AC194" s="28"/>
      <c r="AD194" s="130"/>
      <c r="AE194" s="56"/>
    </row>
    <row r="195" spans="2:31" ht="15">
      <c r="B195" s="88" t="s">
        <v>102</v>
      </c>
      <c r="C195" s="87">
        <v>1914</v>
      </c>
      <c r="D195" s="90">
        <v>46</v>
      </c>
      <c r="E195" s="87">
        <v>1885</v>
      </c>
      <c r="F195" s="50">
        <v>0.32</v>
      </c>
      <c r="G195" s="23">
        <f aca="true" t="shared" si="333" ref="G195:G199">+D195*E195*(1+F195)</f>
        <v>114457.20000000001</v>
      </c>
      <c r="I195" s="122"/>
      <c r="J195" s="122"/>
      <c r="K195" s="28"/>
      <c r="L195" s="130"/>
      <c r="M195" s="28"/>
      <c r="N195" s="130"/>
      <c r="O195" s="28"/>
      <c r="P195" s="130"/>
      <c r="Q195" s="28"/>
      <c r="R195" s="130"/>
      <c r="S195" s="28"/>
      <c r="T195" s="130"/>
      <c r="U195" s="28"/>
      <c r="V195" s="130"/>
      <c r="W195" s="28"/>
      <c r="X195" s="130"/>
      <c r="Y195" s="28"/>
      <c r="Z195" s="130"/>
      <c r="AA195" s="28"/>
      <c r="AB195" s="130"/>
      <c r="AC195" s="28"/>
      <c r="AD195" s="130"/>
      <c r="AE195" s="56"/>
    </row>
    <row r="196" spans="2:31" ht="15">
      <c r="B196" s="88" t="s">
        <v>99</v>
      </c>
      <c r="C196" s="87">
        <v>1907</v>
      </c>
      <c r="D196" s="90">
        <v>38.75</v>
      </c>
      <c r="E196" s="87">
        <v>1885</v>
      </c>
      <c r="F196" s="50">
        <v>0.32</v>
      </c>
      <c r="G196" s="23">
        <f t="shared" si="333"/>
        <v>96417.75</v>
      </c>
      <c r="I196" s="122"/>
      <c r="J196" s="122"/>
      <c r="K196" s="28"/>
      <c r="L196" s="130"/>
      <c r="M196" s="28"/>
      <c r="N196" s="130"/>
      <c r="O196" s="28"/>
      <c r="P196" s="130"/>
      <c r="Q196" s="28"/>
      <c r="R196" s="130"/>
      <c r="S196" s="28"/>
      <c r="T196" s="130"/>
      <c r="U196" s="28"/>
      <c r="V196" s="130"/>
      <c r="W196" s="28"/>
      <c r="X196" s="130"/>
      <c r="Y196" s="28"/>
      <c r="Z196" s="130"/>
      <c r="AA196" s="28"/>
      <c r="AB196" s="130"/>
      <c r="AC196" s="28"/>
      <c r="AD196" s="130"/>
      <c r="AE196" s="56"/>
    </row>
    <row r="197" spans="2:31" ht="15">
      <c r="B197" s="88" t="s">
        <v>100</v>
      </c>
      <c r="C197" s="87">
        <v>2471</v>
      </c>
      <c r="D197" s="90">
        <v>30.55</v>
      </c>
      <c r="E197" s="87">
        <v>1885</v>
      </c>
      <c r="F197" s="50">
        <v>0.32</v>
      </c>
      <c r="G197" s="23">
        <f t="shared" si="333"/>
        <v>76014.51000000001</v>
      </c>
      <c r="I197" s="122"/>
      <c r="J197" s="122"/>
      <c r="K197" s="28"/>
      <c r="L197" s="130"/>
      <c r="M197" s="28"/>
      <c r="N197" s="130"/>
      <c r="O197" s="28"/>
      <c r="P197" s="130"/>
      <c r="Q197" s="28"/>
      <c r="R197" s="130"/>
      <c r="S197" s="28"/>
      <c r="T197" s="130"/>
      <c r="U197" s="28"/>
      <c r="V197" s="130"/>
      <c r="W197" s="28"/>
      <c r="X197" s="130"/>
      <c r="Y197" s="28"/>
      <c r="Z197" s="130"/>
      <c r="AA197" s="28"/>
      <c r="AB197" s="130"/>
      <c r="AC197" s="28"/>
      <c r="AD197" s="130"/>
      <c r="AE197" s="56"/>
    </row>
    <row r="198" spans="2:31" ht="15">
      <c r="B198" s="88" t="s">
        <v>101</v>
      </c>
      <c r="C198" s="87">
        <v>3455</v>
      </c>
      <c r="D198" s="90">
        <v>27.77</v>
      </c>
      <c r="E198" s="87">
        <v>1885</v>
      </c>
      <c r="F198" s="50">
        <v>0.32</v>
      </c>
      <c r="G198" s="23">
        <f t="shared" si="333"/>
        <v>69097.314</v>
      </c>
      <c r="I198" s="122"/>
      <c r="J198" s="122"/>
      <c r="K198" s="28"/>
      <c r="L198" s="130"/>
      <c r="M198" s="28"/>
      <c r="N198" s="130"/>
      <c r="O198" s="28"/>
      <c r="P198" s="130"/>
      <c r="Q198" s="28"/>
      <c r="R198" s="130"/>
      <c r="S198" s="28"/>
      <c r="T198" s="130"/>
      <c r="U198" s="28"/>
      <c r="V198" s="130"/>
      <c r="W198" s="28"/>
      <c r="X198" s="130"/>
      <c r="Y198" s="28"/>
      <c r="Z198" s="130"/>
      <c r="AA198" s="28"/>
      <c r="AB198" s="130"/>
      <c r="AC198" s="28"/>
      <c r="AD198" s="130"/>
      <c r="AE198" s="56"/>
    </row>
    <row r="199" spans="2:31" ht="15">
      <c r="B199" s="88" t="s">
        <v>109</v>
      </c>
      <c r="C199" s="87">
        <v>3459</v>
      </c>
      <c r="D199" s="90">
        <v>21.55</v>
      </c>
      <c r="E199" s="87">
        <v>1885</v>
      </c>
      <c r="F199" s="50">
        <v>0.32</v>
      </c>
      <c r="G199" s="23">
        <f t="shared" si="333"/>
        <v>53620.71</v>
      </c>
      <c r="I199" s="122"/>
      <c r="J199" s="122"/>
      <c r="K199" s="28"/>
      <c r="L199" s="130"/>
      <c r="M199" s="28"/>
      <c r="N199" s="130"/>
      <c r="O199" s="28"/>
      <c r="P199" s="130"/>
      <c r="Q199" s="28"/>
      <c r="R199" s="130"/>
      <c r="S199" s="28"/>
      <c r="T199" s="130"/>
      <c r="U199" s="28"/>
      <c r="V199" s="130"/>
      <c r="W199" s="28"/>
      <c r="X199" s="130"/>
      <c r="Y199" s="28"/>
      <c r="Z199" s="130"/>
      <c r="AA199" s="28"/>
      <c r="AB199" s="130"/>
      <c r="AC199" s="28"/>
      <c r="AD199" s="130"/>
      <c r="AE199" s="56"/>
    </row>
    <row r="200" spans="1:31" ht="15">
      <c r="A200" t="str">
        <f>+B176&amp;B193&amp;B200</f>
        <v>GestionPersonnel clinique (échelon 2/3)Total</v>
      </c>
      <c r="B200" t="s">
        <v>8</v>
      </c>
      <c r="I200" s="70"/>
      <c r="J200" s="70"/>
      <c r="K200" s="28">
        <f>+SUM(K194:K199)</f>
        <v>0</v>
      </c>
      <c r="L200" s="67">
        <f aca="true" t="shared" si="334" ref="L200">+SUM(L194:L199)</f>
        <v>0</v>
      </c>
      <c r="M200" s="28">
        <f aca="true" t="shared" si="335" ref="M200">+SUM(M194:M199)</f>
        <v>0</v>
      </c>
      <c r="N200" s="67">
        <f aca="true" t="shared" si="336" ref="N200">+SUM(N194:N199)</f>
        <v>0</v>
      </c>
      <c r="O200" s="28">
        <f aca="true" t="shared" si="337" ref="O200">+SUM(O194:O199)</f>
        <v>0</v>
      </c>
      <c r="P200" s="67">
        <f aca="true" t="shared" si="338" ref="P200">+SUM(P194:P199)</f>
        <v>0</v>
      </c>
      <c r="Q200" s="28">
        <f aca="true" t="shared" si="339" ref="Q200">+SUM(Q194:Q199)</f>
        <v>0</v>
      </c>
      <c r="R200" s="67">
        <f aca="true" t="shared" si="340" ref="R200">+SUM(R194:R199)</f>
        <v>0</v>
      </c>
      <c r="S200" s="28">
        <f aca="true" t="shared" si="341" ref="S200">+SUM(S194:S199)</f>
        <v>0</v>
      </c>
      <c r="T200" s="67">
        <f aca="true" t="shared" si="342" ref="T200">+SUM(T194:T199)</f>
        <v>0</v>
      </c>
      <c r="U200" s="28">
        <f aca="true" t="shared" si="343" ref="U200">+SUM(U194:U199)</f>
        <v>0</v>
      </c>
      <c r="V200" s="67">
        <f aca="true" t="shared" si="344" ref="V200">+SUM(V194:V199)</f>
        <v>0</v>
      </c>
      <c r="W200" s="28">
        <f aca="true" t="shared" si="345" ref="W200">+SUM(W194:W199)</f>
        <v>0</v>
      </c>
      <c r="X200" s="67">
        <f aca="true" t="shared" si="346" ref="X200">+SUM(X194:X199)</f>
        <v>0</v>
      </c>
      <c r="Y200" s="28">
        <f aca="true" t="shared" si="347" ref="Y200">+SUM(Y194:Y199)</f>
        <v>0</v>
      </c>
      <c r="Z200" s="67">
        <f aca="true" t="shared" si="348" ref="Z200">+SUM(Z194:Z199)</f>
        <v>0</v>
      </c>
      <c r="AA200" s="28">
        <f aca="true" t="shared" si="349" ref="AA200">+SUM(AA194:AA199)</f>
        <v>0</v>
      </c>
      <c r="AB200" s="67">
        <f aca="true" t="shared" si="350" ref="AB200">+SUM(AB194:AB199)</f>
        <v>0</v>
      </c>
      <c r="AC200" s="28">
        <f aca="true" t="shared" si="351" ref="AC200">+SUM(AC194:AC199)</f>
        <v>0</v>
      </c>
      <c r="AD200" s="67">
        <f aca="true" t="shared" si="352" ref="AD200">+SUM(AD194:AD199)</f>
        <v>0</v>
      </c>
      <c r="AE200" s="56"/>
    </row>
    <row r="201" spans="2:30" ht="15">
      <c r="B201" s="64"/>
      <c r="I201" s="70"/>
      <c r="J201" s="70"/>
      <c r="K201" s="28"/>
      <c r="L201" s="67"/>
      <c r="M201" s="28"/>
      <c r="N201" s="67"/>
      <c r="O201" s="28"/>
      <c r="P201" s="67"/>
      <c r="Q201" s="28"/>
      <c r="R201" s="67"/>
      <c r="S201" s="28"/>
      <c r="T201" s="67"/>
      <c r="U201" s="28"/>
      <c r="V201" s="67"/>
      <c r="W201" s="28"/>
      <c r="X201" s="67"/>
      <c r="Y201" s="28"/>
      <c r="Z201" s="67"/>
      <c r="AA201" s="28"/>
      <c r="AB201" s="67"/>
      <c r="AC201" s="28"/>
      <c r="AD201" s="67"/>
    </row>
    <row r="202" spans="2:30" ht="15">
      <c r="B202" t="s">
        <v>49</v>
      </c>
      <c r="I202" s="70"/>
      <c r="J202" s="70"/>
      <c r="K202" s="28"/>
      <c r="L202" s="67"/>
      <c r="M202" s="28"/>
      <c r="N202" s="67"/>
      <c r="O202" s="28"/>
      <c r="P202" s="67"/>
      <c r="Q202" s="28"/>
      <c r="R202" s="67"/>
      <c r="S202" s="28"/>
      <c r="T202" s="67"/>
      <c r="U202" s="28"/>
      <c r="V202" s="67"/>
      <c r="W202" s="28"/>
      <c r="X202" s="67"/>
      <c r="Y202" s="28"/>
      <c r="Z202" s="67"/>
      <c r="AA202" s="28"/>
      <c r="AB202" s="67"/>
      <c r="AC202" s="28"/>
      <c r="AD202" s="67"/>
    </row>
    <row r="203" spans="2:31" ht="15">
      <c r="B203" s="88" t="s">
        <v>103</v>
      </c>
      <c r="C203" s="87">
        <v>1550</v>
      </c>
      <c r="D203" s="90">
        <v>39.96</v>
      </c>
      <c r="E203" s="87">
        <f>35*52</f>
        <v>1820</v>
      </c>
      <c r="F203" s="50">
        <v>0.32</v>
      </c>
      <c r="G203" s="23">
        <f>+D203*E203*(1+F203)</f>
        <v>95999.904</v>
      </c>
      <c r="I203" s="122"/>
      <c r="J203" s="122"/>
      <c r="K203" s="28"/>
      <c r="L203" s="130"/>
      <c r="M203" s="28"/>
      <c r="N203" s="130"/>
      <c r="O203" s="28"/>
      <c r="P203" s="130"/>
      <c r="Q203" s="28"/>
      <c r="R203" s="130"/>
      <c r="S203" s="28"/>
      <c r="T203" s="130"/>
      <c r="U203" s="28"/>
      <c r="V203" s="130"/>
      <c r="W203" s="28"/>
      <c r="X203" s="130"/>
      <c r="Y203" s="28"/>
      <c r="Z203" s="130"/>
      <c r="AA203" s="28"/>
      <c r="AB203" s="130"/>
      <c r="AC203" s="28"/>
      <c r="AD203" s="130"/>
      <c r="AE203" s="56"/>
    </row>
    <row r="204" spans="2:31" ht="15">
      <c r="B204" s="88" t="s">
        <v>104</v>
      </c>
      <c r="C204" s="87">
        <v>1546</v>
      </c>
      <c r="D204" s="90">
        <v>43.5</v>
      </c>
      <c r="E204" s="87">
        <f aca="true" t="shared" si="353" ref="E204:E206">35*52</f>
        <v>1820</v>
      </c>
      <c r="F204" s="50">
        <v>0.32</v>
      </c>
      <c r="G204" s="23">
        <f aca="true" t="shared" si="354" ref="G204:G207">+D204*E204*(1+F204)</f>
        <v>104504.40000000001</v>
      </c>
      <c r="I204" s="122"/>
      <c r="J204" s="122"/>
      <c r="K204" s="28"/>
      <c r="L204" s="130"/>
      <c r="M204" s="28"/>
      <c r="N204" s="130"/>
      <c r="O204" s="28"/>
      <c r="P204" s="130"/>
      <c r="Q204" s="28"/>
      <c r="R204" s="130"/>
      <c r="S204" s="28"/>
      <c r="T204" s="130"/>
      <c r="U204" s="28"/>
      <c r="V204" s="130"/>
      <c r="W204" s="28"/>
      <c r="X204" s="130"/>
      <c r="Y204" s="28"/>
      <c r="Z204" s="130"/>
      <c r="AA204" s="28"/>
      <c r="AB204" s="130"/>
      <c r="AC204" s="28"/>
      <c r="AD204" s="130"/>
      <c r="AE204" s="56"/>
    </row>
    <row r="205" spans="2:31" ht="15">
      <c r="B205" s="88" t="s">
        <v>115</v>
      </c>
      <c r="C205" s="87">
        <v>1233</v>
      </c>
      <c r="D205" s="90">
        <v>41.63</v>
      </c>
      <c r="E205" s="87">
        <f t="shared" si="353"/>
        <v>1820</v>
      </c>
      <c r="F205" s="50">
        <v>0.32</v>
      </c>
      <c r="G205" s="23">
        <f t="shared" si="354"/>
        <v>100011.91200000001</v>
      </c>
      <c r="I205" s="122"/>
      <c r="J205" s="122"/>
      <c r="K205" s="28"/>
      <c r="L205" s="130"/>
      <c r="M205" s="28"/>
      <c r="N205" s="130"/>
      <c r="O205" s="28"/>
      <c r="P205" s="130"/>
      <c r="Q205" s="28"/>
      <c r="R205" s="130"/>
      <c r="S205" s="28"/>
      <c r="T205" s="130"/>
      <c r="U205" s="28"/>
      <c r="V205" s="130"/>
      <c r="W205" s="28"/>
      <c r="X205" s="130"/>
      <c r="Y205" s="28"/>
      <c r="Z205" s="130"/>
      <c r="AA205" s="28"/>
      <c r="AB205" s="130"/>
      <c r="AC205" s="28"/>
      <c r="AD205" s="130"/>
      <c r="AE205" s="56"/>
    </row>
    <row r="206" spans="2:31" ht="15">
      <c r="B206" s="88" t="s">
        <v>105</v>
      </c>
      <c r="C206" s="87">
        <v>1230</v>
      </c>
      <c r="D206" s="90">
        <v>41.63</v>
      </c>
      <c r="E206" s="87">
        <f t="shared" si="353"/>
        <v>1820</v>
      </c>
      <c r="F206" s="50">
        <v>0.32</v>
      </c>
      <c r="G206" s="23">
        <f t="shared" si="354"/>
        <v>100011.91200000001</v>
      </c>
      <c r="I206" s="122"/>
      <c r="J206" s="122"/>
      <c r="K206" s="28"/>
      <c r="L206" s="130"/>
      <c r="M206" s="28"/>
      <c r="N206" s="130"/>
      <c r="O206" s="28"/>
      <c r="P206" s="130"/>
      <c r="Q206" s="28"/>
      <c r="R206" s="130"/>
      <c r="S206" s="28"/>
      <c r="T206" s="130"/>
      <c r="U206" s="28"/>
      <c r="V206" s="130"/>
      <c r="W206" s="28"/>
      <c r="X206" s="130"/>
      <c r="Y206" s="28"/>
      <c r="Z206" s="130"/>
      <c r="AA206" s="28"/>
      <c r="AB206" s="130"/>
      <c r="AC206" s="28"/>
      <c r="AD206" s="130"/>
      <c r="AE206" s="56"/>
    </row>
    <row r="207" spans="2:31" ht="15">
      <c r="B207" s="88" t="s">
        <v>116</v>
      </c>
      <c r="C207" s="87">
        <v>2205</v>
      </c>
      <c r="D207" s="90">
        <v>30.72</v>
      </c>
      <c r="E207" s="87">
        <v>1885</v>
      </c>
      <c r="F207" s="50">
        <v>0.32</v>
      </c>
      <c r="G207" s="23">
        <f t="shared" si="354"/>
        <v>76437.504</v>
      </c>
      <c r="I207" s="122"/>
      <c r="J207" s="122"/>
      <c r="K207" s="28"/>
      <c r="L207" s="130"/>
      <c r="M207" s="28"/>
      <c r="N207" s="130"/>
      <c r="O207" s="28"/>
      <c r="P207" s="130"/>
      <c r="Q207" s="28"/>
      <c r="R207" s="130"/>
      <c r="S207" s="28"/>
      <c r="T207" s="130"/>
      <c r="U207" s="28"/>
      <c r="V207" s="130"/>
      <c r="W207" s="28"/>
      <c r="X207" s="130"/>
      <c r="Y207" s="28"/>
      <c r="Z207" s="130"/>
      <c r="AA207" s="28"/>
      <c r="AB207" s="130"/>
      <c r="AC207" s="28"/>
      <c r="AD207" s="130"/>
      <c r="AE207" s="56"/>
    </row>
    <row r="208" spans="1:31" ht="15">
      <c r="A208" t="str">
        <f>+B176&amp;B202&amp;B208</f>
        <v>GestionPersonnel professionnelTotal</v>
      </c>
      <c r="B208" t="s">
        <v>8</v>
      </c>
      <c r="D208" s="30"/>
      <c r="F208" s="50"/>
      <c r="G208" s="23"/>
      <c r="I208" s="70"/>
      <c r="J208" s="70"/>
      <c r="K208" s="28">
        <f>+SUM(K203:K207)</f>
        <v>0</v>
      </c>
      <c r="L208" s="67">
        <f aca="true" t="shared" si="355" ref="L208">+SUM(L203:L207)</f>
        <v>0</v>
      </c>
      <c r="M208" s="28">
        <f aca="true" t="shared" si="356" ref="M208">+SUM(M203:M207)</f>
        <v>0</v>
      </c>
      <c r="N208" s="67">
        <f aca="true" t="shared" si="357" ref="N208">+SUM(N203:N207)</f>
        <v>0</v>
      </c>
      <c r="O208" s="28">
        <f aca="true" t="shared" si="358" ref="O208">+SUM(O203:O207)</f>
        <v>0</v>
      </c>
      <c r="P208" s="67">
        <f aca="true" t="shared" si="359" ref="P208">+SUM(P203:P207)</f>
        <v>0</v>
      </c>
      <c r="Q208" s="28">
        <f aca="true" t="shared" si="360" ref="Q208">+SUM(Q203:Q207)</f>
        <v>0</v>
      </c>
      <c r="R208" s="67">
        <f aca="true" t="shared" si="361" ref="R208">+SUM(R203:R207)</f>
        <v>0</v>
      </c>
      <c r="S208" s="28">
        <f aca="true" t="shared" si="362" ref="S208">+SUM(S203:S207)</f>
        <v>0</v>
      </c>
      <c r="T208" s="67">
        <f aca="true" t="shared" si="363" ref="T208">+SUM(T203:T207)</f>
        <v>0</v>
      </c>
      <c r="U208" s="28">
        <f aca="true" t="shared" si="364" ref="U208">+SUM(U203:U207)</f>
        <v>0</v>
      </c>
      <c r="V208" s="67">
        <f aca="true" t="shared" si="365" ref="V208">+SUM(V203:V207)</f>
        <v>0</v>
      </c>
      <c r="W208" s="28">
        <f aca="true" t="shared" si="366" ref="W208">+SUM(W203:W207)</f>
        <v>0</v>
      </c>
      <c r="X208" s="67">
        <f aca="true" t="shared" si="367" ref="X208">+SUM(X203:X207)</f>
        <v>0</v>
      </c>
      <c r="Y208" s="28">
        <f aca="true" t="shared" si="368" ref="Y208">+SUM(Y203:Y207)</f>
        <v>0</v>
      </c>
      <c r="Z208" s="67">
        <f aca="true" t="shared" si="369" ref="Z208">+SUM(Z203:Z207)</f>
        <v>0</v>
      </c>
      <c r="AA208" s="28">
        <f aca="true" t="shared" si="370" ref="AA208">+SUM(AA203:AA207)</f>
        <v>0</v>
      </c>
      <c r="AB208" s="67">
        <f aca="true" t="shared" si="371" ref="AB208">+SUM(AB203:AB207)</f>
        <v>0</v>
      </c>
      <c r="AC208" s="28">
        <f aca="true" t="shared" si="372" ref="AC208">+SUM(AC203:AC207)</f>
        <v>0</v>
      </c>
      <c r="AD208" s="67">
        <f aca="true" t="shared" si="373" ref="AD208">+SUM(AD203:AD207)</f>
        <v>0</v>
      </c>
      <c r="AE208" s="56"/>
    </row>
    <row r="209" spans="2:30" ht="15">
      <c r="B209" t="s">
        <v>47</v>
      </c>
      <c r="I209" s="70"/>
      <c r="J209" s="70"/>
      <c r="K209" s="28"/>
      <c r="L209" s="67"/>
      <c r="M209" s="28"/>
      <c r="N209" s="67"/>
      <c r="O209" s="28"/>
      <c r="P209" s="67"/>
      <c r="Q209" s="28"/>
      <c r="R209" s="67"/>
      <c r="S209" s="28"/>
      <c r="T209" s="67"/>
      <c r="U209" s="28"/>
      <c r="V209" s="67"/>
      <c r="W209" s="28"/>
      <c r="X209" s="67"/>
      <c r="Y209" s="28"/>
      <c r="Z209" s="67"/>
      <c r="AA209" s="28"/>
      <c r="AB209" s="67"/>
      <c r="AC209" s="28"/>
      <c r="AD209" s="67"/>
    </row>
    <row r="210" spans="2:31" ht="15">
      <c r="B210" s="88" t="s">
        <v>106</v>
      </c>
      <c r="C210" s="87">
        <v>5311</v>
      </c>
      <c r="D210" s="90">
        <v>23.65</v>
      </c>
      <c r="E210" s="87">
        <v>1820</v>
      </c>
      <c r="F210" s="50">
        <v>0.32</v>
      </c>
      <c r="G210" s="23">
        <f aca="true" t="shared" si="374" ref="G210:G213">+D210*E210*(1+F210)</f>
        <v>56816.76</v>
      </c>
      <c r="I210" s="122"/>
      <c r="J210" s="122"/>
      <c r="K210" s="28"/>
      <c r="L210" s="130"/>
      <c r="M210" s="28"/>
      <c r="N210" s="130"/>
      <c r="O210" s="28"/>
      <c r="P210" s="130"/>
      <c r="Q210" s="28"/>
      <c r="R210" s="130"/>
      <c r="S210" s="28"/>
      <c r="T210" s="130"/>
      <c r="U210" s="28"/>
      <c r="V210" s="130"/>
      <c r="W210" s="28"/>
      <c r="X210" s="130"/>
      <c r="Y210" s="28"/>
      <c r="Z210" s="130"/>
      <c r="AA210" s="28"/>
      <c r="AB210" s="130"/>
      <c r="AC210" s="28"/>
      <c r="AD210" s="130"/>
      <c r="AE210" s="56"/>
    </row>
    <row r="211" spans="2:31" ht="15">
      <c r="B211" s="88" t="s">
        <v>107</v>
      </c>
      <c r="C211" s="87">
        <v>5314</v>
      </c>
      <c r="D211" s="90">
        <v>23.22</v>
      </c>
      <c r="E211" s="87">
        <v>1820</v>
      </c>
      <c r="F211" s="50">
        <v>0.32</v>
      </c>
      <c r="G211" s="23">
        <f t="shared" si="374"/>
        <v>55783.728</v>
      </c>
      <c r="I211" s="122"/>
      <c r="J211" s="122"/>
      <c r="K211" s="28"/>
      <c r="L211" s="130"/>
      <c r="M211" s="28"/>
      <c r="N211" s="130"/>
      <c r="O211" s="28"/>
      <c r="P211" s="130"/>
      <c r="Q211" s="28"/>
      <c r="R211" s="130"/>
      <c r="S211" s="28"/>
      <c r="T211" s="130"/>
      <c r="U211" s="28"/>
      <c r="V211" s="130"/>
      <c r="W211" s="28"/>
      <c r="X211" s="130"/>
      <c r="Y211" s="28"/>
      <c r="Z211" s="130"/>
      <c r="AA211" s="28"/>
      <c r="AB211" s="130"/>
      <c r="AC211" s="28"/>
      <c r="AD211" s="130"/>
      <c r="AE211" s="56"/>
    </row>
    <row r="212" spans="2:31" ht="15">
      <c r="B212" s="88" t="s">
        <v>108</v>
      </c>
      <c r="C212" s="87">
        <v>5316</v>
      </c>
      <c r="D212" s="90">
        <v>21.55</v>
      </c>
      <c r="E212" s="87">
        <v>1820</v>
      </c>
      <c r="F212" s="50">
        <v>0.32</v>
      </c>
      <c r="G212" s="23">
        <f t="shared" si="374"/>
        <v>51771.72</v>
      </c>
      <c r="I212" s="122"/>
      <c r="J212" s="122"/>
      <c r="K212" s="28"/>
      <c r="L212" s="130"/>
      <c r="M212" s="28"/>
      <c r="N212" s="130"/>
      <c r="O212" s="28"/>
      <c r="P212" s="130"/>
      <c r="Q212" s="28"/>
      <c r="R212" s="130"/>
      <c r="S212" s="28"/>
      <c r="T212" s="130"/>
      <c r="U212" s="28"/>
      <c r="V212" s="130"/>
      <c r="W212" s="28"/>
      <c r="X212" s="130"/>
      <c r="Y212" s="28"/>
      <c r="Z212" s="130"/>
      <c r="AA212" s="28"/>
      <c r="AB212" s="130"/>
      <c r="AC212" s="28"/>
      <c r="AD212" s="130"/>
      <c r="AE212" s="56"/>
    </row>
    <row r="213" spans="2:31" ht="15">
      <c r="B213" s="88" t="s">
        <v>117</v>
      </c>
      <c r="C213" s="87">
        <v>5318</v>
      </c>
      <c r="D213" s="90">
        <v>20.22</v>
      </c>
      <c r="E213" s="87">
        <v>1820</v>
      </c>
      <c r="F213" s="50">
        <v>0.32</v>
      </c>
      <c r="G213" s="23">
        <f t="shared" si="374"/>
        <v>48576.528000000006</v>
      </c>
      <c r="I213" s="122"/>
      <c r="J213" s="122"/>
      <c r="K213" s="28"/>
      <c r="L213" s="130"/>
      <c r="M213" s="28"/>
      <c r="N213" s="130"/>
      <c r="O213" s="28"/>
      <c r="P213" s="130"/>
      <c r="Q213" s="28"/>
      <c r="R213" s="130"/>
      <c r="S213" s="28"/>
      <c r="T213" s="130"/>
      <c r="U213" s="28"/>
      <c r="V213" s="130"/>
      <c r="W213" s="28"/>
      <c r="X213" s="130"/>
      <c r="Y213" s="28"/>
      <c r="Z213" s="130"/>
      <c r="AA213" s="28"/>
      <c r="AB213" s="130"/>
      <c r="AC213" s="28"/>
      <c r="AD213" s="130"/>
      <c r="AE213" s="56"/>
    </row>
    <row r="214" spans="1:31" ht="15">
      <c r="A214" t="str">
        <f>+B176&amp;B209&amp;B214</f>
        <v>GestionPersonnel administratifTotal</v>
      </c>
      <c r="B214" t="s">
        <v>8</v>
      </c>
      <c r="I214" s="123"/>
      <c r="J214" s="123"/>
      <c r="K214" s="28">
        <f>+SUM(K210:K213)</f>
        <v>0</v>
      </c>
      <c r="L214" s="67">
        <f aca="true" t="shared" si="375" ref="L214">+SUM(L210:L213)</f>
        <v>0</v>
      </c>
      <c r="M214" s="28">
        <f aca="true" t="shared" si="376" ref="M214">+SUM(M210:M213)</f>
        <v>0</v>
      </c>
      <c r="N214" s="67">
        <f aca="true" t="shared" si="377" ref="N214">+SUM(N210:N213)</f>
        <v>0</v>
      </c>
      <c r="O214" s="28">
        <f aca="true" t="shared" si="378" ref="O214">+SUM(O210:O213)</f>
        <v>0</v>
      </c>
      <c r="P214" s="67">
        <f aca="true" t="shared" si="379" ref="P214">+SUM(P210:P213)</f>
        <v>0</v>
      </c>
      <c r="Q214" s="28">
        <f aca="true" t="shared" si="380" ref="Q214">+SUM(Q210:Q213)</f>
        <v>0</v>
      </c>
      <c r="R214" s="67">
        <f aca="true" t="shared" si="381" ref="R214">+SUM(R210:R213)</f>
        <v>0</v>
      </c>
      <c r="S214" s="28">
        <f aca="true" t="shared" si="382" ref="S214">+SUM(S210:S213)</f>
        <v>0</v>
      </c>
      <c r="T214" s="67">
        <f aca="true" t="shared" si="383" ref="T214">+SUM(T210:T213)</f>
        <v>0</v>
      </c>
      <c r="U214" s="28">
        <f aca="true" t="shared" si="384" ref="U214">+SUM(U210:U213)</f>
        <v>0</v>
      </c>
      <c r="V214" s="67">
        <f aca="true" t="shared" si="385" ref="V214">+SUM(V210:V213)</f>
        <v>0</v>
      </c>
      <c r="W214" s="28">
        <f aca="true" t="shared" si="386" ref="W214">+SUM(W210:W213)</f>
        <v>0</v>
      </c>
      <c r="X214" s="67">
        <f aca="true" t="shared" si="387" ref="X214">+SUM(X210:X213)</f>
        <v>0</v>
      </c>
      <c r="Y214" s="28">
        <f aca="true" t="shared" si="388" ref="Y214">+SUM(Y210:Y213)</f>
        <v>0</v>
      </c>
      <c r="Z214" s="67">
        <f aca="true" t="shared" si="389" ref="Z214">+SUM(Z210:Z213)</f>
        <v>0</v>
      </c>
      <c r="AA214" s="28">
        <f aca="true" t="shared" si="390" ref="AA214">+SUM(AA210:AA213)</f>
        <v>0</v>
      </c>
      <c r="AB214" s="67">
        <f aca="true" t="shared" si="391" ref="AB214">+SUM(AB210:AB213)</f>
        <v>0</v>
      </c>
      <c r="AC214" s="28">
        <f aca="true" t="shared" si="392" ref="AC214">+SUM(AC210:AC213)</f>
        <v>0</v>
      </c>
      <c r="AD214" s="67">
        <f aca="true" t="shared" si="393" ref="AD214">+SUM(AD210:AD213)</f>
        <v>0</v>
      </c>
      <c r="AE214" s="36"/>
    </row>
    <row r="215" spans="2:30" ht="15">
      <c r="B215" s="64"/>
      <c r="I215" s="15"/>
      <c r="J215" s="15"/>
      <c r="K215" s="78"/>
      <c r="L215" s="46"/>
      <c r="M215" s="78"/>
      <c r="N215" s="46"/>
      <c r="O215" s="78"/>
      <c r="P215" s="46"/>
      <c r="Q215" s="78"/>
      <c r="R215" s="46"/>
      <c r="S215" s="78"/>
      <c r="T215" s="46"/>
      <c r="U215" s="78"/>
      <c r="V215" s="46"/>
      <c r="W215" s="78"/>
      <c r="X215" s="46"/>
      <c r="Y215" s="78"/>
      <c r="Z215" s="46"/>
      <c r="AA215" s="78"/>
      <c r="AB215" s="46"/>
      <c r="AC215" s="78"/>
      <c r="AD215" s="46"/>
    </row>
    <row r="216" spans="2:30" ht="15">
      <c r="B216" t="s">
        <v>53</v>
      </c>
      <c r="I216" s="15"/>
      <c r="J216" s="15"/>
      <c r="K216" s="78"/>
      <c r="L216" s="46"/>
      <c r="M216" s="78"/>
      <c r="N216" s="46"/>
      <c r="O216" s="78"/>
      <c r="P216" s="46"/>
      <c r="Q216" s="78"/>
      <c r="R216" s="46"/>
      <c r="S216" s="78"/>
      <c r="T216" s="46"/>
      <c r="U216" s="78"/>
      <c r="V216" s="46"/>
      <c r="W216" s="78"/>
      <c r="X216" s="46"/>
      <c r="Y216" s="78"/>
      <c r="Z216" s="46"/>
      <c r="AA216" s="78"/>
      <c r="AB216" s="46"/>
      <c r="AC216" s="78"/>
      <c r="AD216" s="46"/>
    </row>
    <row r="217" spans="2:31" ht="15">
      <c r="B217" s="88" t="s">
        <v>110</v>
      </c>
      <c r="C217" s="87">
        <v>6373</v>
      </c>
      <c r="D217" s="90">
        <v>21.44</v>
      </c>
      <c r="E217" s="87">
        <f>38.75*52</f>
        <v>2015</v>
      </c>
      <c r="F217" s="50">
        <v>0.32</v>
      </c>
      <c r="G217" s="23">
        <f aca="true" t="shared" si="394" ref="G217:G219">+D217*E217*(1+F217)</f>
        <v>57026.11200000001</v>
      </c>
      <c r="I217" s="122"/>
      <c r="J217" s="122"/>
      <c r="K217" s="28"/>
      <c r="L217" s="130"/>
      <c r="M217" s="28"/>
      <c r="N217" s="130"/>
      <c r="O217" s="28"/>
      <c r="P217" s="130"/>
      <c r="Q217" s="28"/>
      <c r="R217" s="130"/>
      <c r="S217" s="28"/>
      <c r="T217" s="130"/>
      <c r="U217" s="28"/>
      <c r="V217" s="130"/>
      <c r="W217" s="28"/>
      <c r="X217" s="130"/>
      <c r="Y217" s="28"/>
      <c r="Z217" s="130"/>
      <c r="AA217" s="28"/>
      <c r="AB217" s="130"/>
      <c r="AC217" s="28"/>
      <c r="AD217" s="130"/>
      <c r="AE217" s="56"/>
    </row>
    <row r="218" spans="2:31" ht="15">
      <c r="B218" s="88" t="s">
        <v>111</v>
      </c>
      <c r="C218" s="87">
        <v>6334</v>
      </c>
      <c r="D218" s="90">
        <v>19.69</v>
      </c>
      <c r="E218" s="87">
        <v>2015</v>
      </c>
      <c r="F218" s="50">
        <v>0.32</v>
      </c>
      <c r="G218" s="23">
        <f t="shared" si="394"/>
        <v>52371.46200000001</v>
      </c>
      <c r="I218" s="122"/>
      <c r="J218" s="122"/>
      <c r="K218" s="28"/>
      <c r="L218" s="130"/>
      <c r="M218" s="28"/>
      <c r="N218" s="130"/>
      <c r="O218" s="28"/>
      <c r="P218" s="130"/>
      <c r="Q218" s="28"/>
      <c r="R218" s="130"/>
      <c r="S218" s="28"/>
      <c r="T218" s="130"/>
      <c r="U218" s="28"/>
      <c r="V218" s="130"/>
      <c r="W218" s="28"/>
      <c r="X218" s="130"/>
      <c r="Y218" s="28"/>
      <c r="Z218" s="130"/>
      <c r="AA218" s="28"/>
      <c r="AB218" s="130"/>
      <c r="AC218" s="28"/>
      <c r="AD218" s="130"/>
      <c r="AE218" s="56"/>
    </row>
    <row r="219" spans="2:31" ht="15">
      <c r="B219" s="88" t="s">
        <v>112</v>
      </c>
      <c r="C219" s="87">
        <v>6317</v>
      </c>
      <c r="D219" s="90">
        <v>23.08</v>
      </c>
      <c r="E219" s="87">
        <v>2015</v>
      </c>
      <c r="F219" s="50">
        <v>0.32</v>
      </c>
      <c r="G219" s="23">
        <f t="shared" si="394"/>
        <v>61388.184</v>
      </c>
      <c r="I219" s="122"/>
      <c r="J219" s="122"/>
      <c r="K219" s="28"/>
      <c r="L219" s="130"/>
      <c r="M219" s="28"/>
      <c r="N219" s="130"/>
      <c r="O219" s="28"/>
      <c r="P219" s="130"/>
      <c r="Q219" s="28"/>
      <c r="R219" s="130"/>
      <c r="S219" s="28"/>
      <c r="T219" s="130"/>
      <c r="U219" s="28"/>
      <c r="V219" s="130"/>
      <c r="W219" s="28"/>
      <c r="X219" s="130"/>
      <c r="Y219" s="28"/>
      <c r="Z219" s="130"/>
      <c r="AA219" s="28"/>
      <c r="AB219" s="130"/>
      <c r="AC219" s="28"/>
      <c r="AD219" s="130"/>
      <c r="AE219" s="56"/>
    </row>
    <row r="220" spans="1:31" ht="15">
      <c r="A220" t="str">
        <f>+B176&amp;B216&amp;B220</f>
        <v>GestionPersonnel de soutien (entretien, hygiène, etc)Total</v>
      </c>
      <c r="B220" t="s">
        <v>8</v>
      </c>
      <c r="I220" s="123"/>
      <c r="J220" s="123"/>
      <c r="K220" s="28">
        <f>+SUM(K217:K219)</f>
        <v>0</v>
      </c>
      <c r="L220" s="67">
        <f aca="true" t="shared" si="395" ref="L220">+SUM(L217:L219)</f>
        <v>0</v>
      </c>
      <c r="M220" s="28">
        <f aca="true" t="shared" si="396" ref="M220">+SUM(M217:M219)</f>
        <v>0</v>
      </c>
      <c r="N220" s="67">
        <f aca="true" t="shared" si="397" ref="N220">+SUM(N217:N219)</f>
        <v>0</v>
      </c>
      <c r="O220" s="28">
        <f aca="true" t="shared" si="398" ref="O220">+SUM(O217:O219)</f>
        <v>0</v>
      </c>
      <c r="P220" s="67">
        <f aca="true" t="shared" si="399" ref="P220">+SUM(P217:P219)</f>
        <v>0</v>
      </c>
      <c r="Q220" s="28">
        <f aca="true" t="shared" si="400" ref="Q220">+SUM(Q217:Q219)</f>
        <v>0</v>
      </c>
      <c r="R220" s="67">
        <f aca="true" t="shared" si="401" ref="R220">+SUM(R217:R219)</f>
        <v>0</v>
      </c>
      <c r="S220" s="28">
        <f aca="true" t="shared" si="402" ref="S220">+SUM(S217:S219)</f>
        <v>0</v>
      </c>
      <c r="T220" s="67">
        <f aca="true" t="shared" si="403" ref="T220">+SUM(T217:T219)</f>
        <v>0</v>
      </c>
      <c r="U220" s="28">
        <f aca="true" t="shared" si="404" ref="U220">+SUM(U217:U219)</f>
        <v>0</v>
      </c>
      <c r="V220" s="67">
        <f aca="true" t="shared" si="405" ref="V220">+SUM(V217:V219)</f>
        <v>0</v>
      </c>
      <c r="W220" s="28">
        <f aca="true" t="shared" si="406" ref="W220">+SUM(W217:W219)</f>
        <v>0</v>
      </c>
      <c r="X220" s="67">
        <f aca="true" t="shared" si="407" ref="X220">+SUM(X217:X219)</f>
        <v>0</v>
      </c>
      <c r="Y220" s="28">
        <f aca="true" t="shared" si="408" ref="Y220">+SUM(Y217:Y219)</f>
        <v>0</v>
      </c>
      <c r="Z220" s="67">
        <f aca="true" t="shared" si="409" ref="Z220">+SUM(Z217:Z219)</f>
        <v>0</v>
      </c>
      <c r="AA220" s="28">
        <f aca="true" t="shared" si="410" ref="AA220">+SUM(AA217:AA219)</f>
        <v>0</v>
      </c>
      <c r="AB220" s="67">
        <f aca="true" t="shared" si="411" ref="AB220">+SUM(AB217:AB219)</f>
        <v>0</v>
      </c>
      <c r="AC220" s="28">
        <f aca="true" t="shared" si="412" ref="AC220">+SUM(AC217:AC219)</f>
        <v>0</v>
      </c>
      <c r="AD220" s="67">
        <f aca="true" t="shared" si="413" ref="AD220">+SUM(AD217:AD219)</f>
        <v>0</v>
      </c>
      <c r="AE220" s="36"/>
    </row>
    <row r="221" spans="9:30" ht="15">
      <c r="I221" s="15"/>
      <c r="J221" s="15"/>
      <c r="K221" s="78"/>
      <c r="L221" s="46"/>
      <c r="M221" s="78"/>
      <c r="N221" s="46"/>
      <c r="O221" s="78"/>
      <c r="P221" s="46"/>
      <c r="Q221" s="78"/>
      <c r="R221" s="46"/>
      <c r="S221" s="78"/>
      <c r="T221" s="46"/>
      <c r="U221" s="78"/>
      <c r="V221" s="46"/>
      <c r="W221" s="78"/>
      <c r="X221" s="46"/>
      <c r="Y221" s="78"/>
      <c r="Z221" s="46"/>
      <c r="AA221" s="78"/>
      <c r="AB221" s="46"/>
      <c r="AC221" s="78"/>
      <c r="AD221" s="46"/>
    </row>
    <row r="222" spans="9:30" ht="15">
      <c r="I222" s="15"/>
      <c r="J222" s="15"/>
      <c r="K222" s="78"/>
      <c r="L222" s="46"/>
      <c r="M222" s="78"/>
      <c r="N222" s="46"/>
      <c r="O222" s="78"/>
      <c r="P222" s="46"/>
      <c r="Q222" s="78"/>
      <c r="R222" s="46"/>
      <c r="S222" s="78"/>
      <c r="T222" s="46"/>
      <c r="U222" s="78"/>
      <c r="V222" s="46"/>
      <c r="W222" s="78"/>
      <c r="X222" s="46"/>
      <c r="Y222" s="78"/>
      <c r="Z222" s="46"/>
      <c r="AA222" s="78"/>
      <c r="AB222" s="46"/>
      <c r="AC222" s="78"/>
      <c r="AD222" s="46"/>
    </row>
    <row r="223" spans="2:31" ht="15">
      <c r="B223" s="87" t="s">
        <v>58</v>
      </c>
      <c r="C223" s="87"/>
      <c r="D223" s="87"/>
      <c r="E223" s="87"/>
      <c r="F223" s="87"/>
      <c r="G223" s="87"/>
      <c r="H223" s="87"/>
      <c r="I223" s="121"/>
      <c r="J223" s="121"/>
      <c r="K223" s="28"/>
      <c r="L223" s="130"/>
      <c r="M223" s="28"/>
      <c r="N223" s="130"/>
      <c r="O223" s="28"/>
      <c r="P223" s="130"/>
      <c r="Q223" s="28"/>
      <c r="R223" s="130"/>
      <c r="S223" s="28"/>
      <c r="T223" s="130"/>
      <c r="U223" s="28"/>
      <c r="V223" s="130"/>
      <c r="W223" s="28"/>
      <c r="X223" s="130"/>
      <c r="Y223" s="28"/>
      <c r="Z223" s="130"/>
      <c r="AA223" s="28"/>
      <c r="AB223" s="130"/>
      <c r="AC223" s="28"/>
      <c r="AD223" s="130"/>
      <c r="AE223" s="145"/>
    </row>
    <row r="224" spans="2:31" ht="15">
      <c r="B224" s="87"/>
      <c r="C224" s="87"/>
      <c r="D224" s="87"/>
      <c r="E224" s="87"/>
      <c r="F224" s="87"/>
      <c r="G224" s="87"/>
      <c r="H224" s="87"/>
      <c r="I224" s="121"/>
      <c r="J224" s="121"/>
      <c r="K224" s="28"/>
      <c r="L224" s="130"/>
      <c r="M224" s="28"/>
      <c r="N224" s="130"/>
      <c r="O224" s="28"/>
      <c r="P224" s="130"/>
      <c r="Q224" s="28"/>
      <c r="R224" s="130"/>
      <c r="S224" s="28"/>
      <c r="T224" s="130"/>
      <c r="U224" s="28"/>
      <c r="V224" s="130"/>
      <c r="W224" s="28"/>
      <c r="X224" s="130"/>
      <c r="Y224" s="28"/>
      <c r="Z224" s="130"/>
      <c r="AA224" s="28"/>
      <c r="AB224" s="130"/>
      <c r="AC224" s="28"/>
      <c r="AD224" s="130"/>
      <c r="AE224" s="145"/>
    </row>
    <row r="225" spans="2:31" ht="15">
      <c r="B225" s="87"/>
      <c r="C225" s="87"/>
      <c r="D225" s="87"/>
      <c r="E225" s="87"/>
      <c r="F225" s="87"/>
      <c r="G225" s="87"/>
      <c r="H225" s="87"/>
      <c r="I225" s="121"/>
      <c r="J225" s="121"/>
      <c r="K225" s="28"/>
      <c r="L225" s="130"/>
      <c r="M225" s="28"/>
      <c r="N225" s="130"/>
      <c r="O225" s="28"/>
      <c r="P225" s="130"/>
      <c r="Q225" s="28"/>
      <c r="R225" s="130"/>
      <c r="S225" s="28"/>
      <c r="T225" s="130"/>
      <c r="U225" s="28"/>
      <c r="V225" s="130"/>
      <c r="W225" s="28"/>
      <c r="X225" s="130"/>
      <c r="Y225" s="28"/>
      <c r="Z225" s="130"/>
      <c r="AA225" s="28"/>
      <c r="AB225" s="130"/>
      <c r="AC225" s="28"/>
      <c r="AD225" s="130"/>
      <c r="AE225" s="145"/>
    </row>
    <row r="226" spans="2:31" ht="15">
      <c r="B226" s="87"/>
      <c r="C226" s="87"/>
      <c r="D226" s="87"/>
      <c r="E226" s="87"/>
      <c r="F226" s="87"/>
      <c r="G226" s="87"/>
      <c r="H226" s="87"/>
      <c r="I226" s="121"/>
      <c r="J226" s="121"/>
      <c r="K226" s="28"/>
      <c r="L226" s="130"/>
      <c r="M226" s="28"/>
      <c r="N226" s="130"/>
      <c r="O226" s="28"/>
      <c r="P226" s="130"/>
      <c r="Q226" s="28"/>
      <c r="R226" s="130"/>
      <c r="S226" s="28"/>
      <c r="T226" s="130"/>
      <c r="U226" s="28"/>
      <c r="V226" s="130"/>
      <c r="W226" s="28"/>
      <c r="X226" s="130"/>
      <c r="Y226" s="28"/>
      <c r="Z226" s="130"/>
      <c r="AA226" s="28"/>
      <c r="AB226" s="130"/>
      <c r="AC226" s="28"/>
      <c r="AD226" s="130"/>
      <c r="AE226" s="145"/>
    </row>
    <row r="227" spans="2:31" ht="15">
      <c r="B227" s="87"/>
      <c r="C227" s="87"/>
      <c r="D227" s="87"/>
      <c r="E227" s="87"/>
      <c r="F227" s="87"/>
      <c r="G227" s="87"/>
      <c r="H227" s="87"/>
      <c r="I227" s="121"/>
      <c r="J227" s="121"/>
      <c r="K227" s="28"/>
      <c r="L227" s="130"/>
      <c r="M227" s="28"/>
      <c r="N227" s="130"/>
      <c r="O227" s="28"/>
      <c r="P227" s="130"/>
      <c r="Q227" s="28"/>
      <c r="R227" s="130"/>
      <c r="S227" s="28"/>
      <c r="T227" s="130"/>
      <c r="U227" s="28"/>
      <c r="V227" s="130"/>
      <c r="W227" s="28"/>
      <c r="X227" s="130"/>
      <c r="Y227" s="28"/>
      <c r="Z227" s="130"/>
      <c r="AA227" s="28"/>
      <c r="AB227" s="130"/>
      <c r="AC227" s="28"/>
      <c r="AD227" s="130"/>
      <c r="AE227" s="145"/>
    </row>
    <row r="228" spans="1:31" ht="15">
      <c r="A228" t="str">
        <f>+B176&amp;B223&amp;B228</f>
        <v>GestionMain-d'œuvre indépendanteTotal</v>
      </c>
      <c r="B228" s="87" t="s">
        <v>8</v>
      </c>
      <c r="C228" s="87"/>
      <c r="D228" s="87"/>
      <c r="E228" s="87"/>
      <c r="F228" s="87"/>
      <c r="G228" s="87"/>
      <c r="H228" s="87"/>
      <c r="I228" s="121"/>
      <c r="J228" s="121"/>
      <c r="K228" s="28"/>
      <c r="L228" s="130"/>
      <c r="M228" s="28"/>
      <c r="N228" s="130"/>
      <c r="O228" s="28"/>
      <c r="P228" s="130"/>
      <c r="Q228" s="28"/>
      <c r="R228" s="130"/>
      <c r="S228" s="28"/>
      <c r="T228" s="130"/>
      <c r="U228" s="28"/>
      <c r="V228" s="130"/>
      <c r="W228" s="28"/>
      <c r="X228" s="130"/>
      <c r="Y228" s="28"/>
      <c r="Z228" s="130"/>
      <c r="AA228" s="28"/>
      <c r="AB228" s="130"/>
      <c r="AC228" s="28"/>
      <c r="AD228" s="130"/>
      <c r="AE228" s="145"/>
    </row>
    <row r="229" spans="9:31" ht="15">
      <c r="I229" s="15"/>
      <c r="J229" s="15"/>
      <c r="K229" s="28">
        <f>+SUM(K223:K228)</f>
        <v>0</v>
      </c>
      <c r="L229" s="67">
        <f aca="true" t="shared" si="414" ref="L229">+SUM(L223:L228)</f>
        <v>0</v>
      </c>
      <c r="M229" s="28">
        <f aca="true" t="shared" si="415" ref="M229">+SUM(M223:M228)</f>
        <v>0</v>
      </c>
      <c r="N229" s="67">
        <f aca="true" t="shared" si="416" ref="N229">+SUM(N223:N228)</f>
        <v>0</v>
      </c>
      <c r="O229" s="28">
        <f aca="true" t="shared" si="417" ref="O229">+SUM(O223:O228)</f>
        <v>0</v>
      </c>
      <c r="P229" s="67">
        <f aca="true" t="shared" si="418" ref="P229">+SUM(P223:P228)</f>
        <v>0</v>
      </c>
      <c r="Q229" s="28">
        <f aca="true" t="shared" si="419" ref="Q229">+SUM(Q223:Q228)</f>
        <v>0</v>
      </c>
      <c r="R229" s="67">
        <f aca="true" t="shared" si="420" ref="R229">+SUM(R223:R228)</f>
        <v>0</v>
      </c>
      <c r="S229" s="28">
        <f aca="true" t="shared" si="421" ref="S229">+SUM(S223:S228)</f>
        <v>0</v>
      </c>
      <c r="T229" s="67">
        <f aca="true" t="shared" si="422" ref="T229">+SUM(T223:T228)</f>
        <v>0</v>
      </c>
      <c r="U229" s="28">
        <f aca="true" t="shared" si="423" ref="U229">+SUM(U223:U228)</f>
        <v>0</v>
      </c>
      <c r="V229" s="67">
        <f aca="true" t="shared" si="424" ref="V229">+SUM(V223:V228)</f>
        <v>0</v>
      </c>
      <c r="W229" s="28">
        <f aca="true" t="shared" si="425" ref="W229">+SUM(W223:W228)</f>
        <v>0</v>
      </c>
      <c r="X229" s="67">
        <f aca="true" t="shared" si="426" ref="X229">+SUM(X223:X228)</f>
        <v>0</v>
      </c>
      <c r="Y229" s="28">
        <f aca="true" t="shared" si="427" ref="Y229">+SUM(Y223:Y228)</f>
        <v>0</v>
      </c>
      <c r="Z229" s="67">
        <f aca="true" t="shared" si="428" ref="Z229">+SUM(Z223:Z228)</f>
        <v>0</v>
      </c>
      <c r="AA229" s="28">
        <f aca="true" t="shared" si="429" ref="AA229">+SUM(AA223:AA228)</f>
        <v>0</v>
      </c>
      <c r="AB229" s="67">
        <f aca="true" t="shared" si="430" ref="AB229">+SUM(AB223:AB228)</f>
        <v>0</v>
      </c>
      <c r="AC229" s="28">
        <f aca="true" t="shared" si="431" ref="AC229">+SUM(AC223:AC228)</f>
        <v>0</v>
      </c>
      <c r="AD229" s="67">
        <f aca="true" t="shared" si="432" ref="AD229">+SUM(AD223:AD228)</f>
        <v>0</v>
      </c>
      <c r="AE229" s="39"/>
    </row>
    <row r="230" spans="9:30" ht="15">
      <c r="I230" s="15"/>
      <c r="J230" s="15"/>
      <c r="K230" s="78"/>
      <c r="L230" s="46"/>
      <c r="M230" s="78"/>
      <c r="N230" s="46"/>
      <c r="O230" s="78"/>
      <c r="P230" s="46"/>
      <c r="Q230" s="78"/>
      <c r="R230" s="46"/>
      <c r="S230" s="78"/>
      <c r="T230" s="46"/>
      <c r="U230" s="78"/>
      <c r="V230" s="46"/>
      <c r="W230" s="78"/>
      <c r="X230" s="46"/>
      <c r="Y230" s="78"/>
      <c r="Z230" s="46"/>
      <c r="AA230" s="78"/>
      <c r="AB230" s="46"/>
      <c r="AC230" s="78"/>
      <c r="AD230" s="46"/>
    </row>
    <row r="231" spans="2:30" ht="15">
      <c r="B231" s="1" t="s">
        <v>62</v>
      </c>
      <c r="I231" s="15"/>
      <c r="J231" s="15"/>
      <c r="K231" s="78"/>
      <c r="L231" s="46"/>
      <c r="M231" s="78"/>
      <c r="N231" s="46"/>
      <c r="O231" s="78"/>
      <c r="P231" s="46"/>
      <c r="Q231" s="78"/>
      <c r="R231" s="46"/>
      <c r="S231" s="78"/>
      <c r="T231" s="46"/>
      <c r="U231" s="78"/>
      <c r="V231" s="46"/>
      <c r="W231" s="78"/>
      <c r="X231" s="46"/>
      <c r="Y231" s="78"/>
      <c r="Z231" s="46"/>
      <c r="AA231" s="78"/>
      <c r="AB231" s="46"/>
      <c r="AC231" s="78"/>
      <c r="AD231" s="46"/>
    </row>
    <row r="232" spans="3:30" ht="15">
      <c r="C232" t="s">
        <v>97</v>
      </c>
      <c r="D232" t="s">
        <v>94</v>
      </c>
      <c r="E232" t="s">
        <v>95</v>
      </c>
      <c r="F232" t="s">
        <v>98</v>
      </c>
      <c r="G232" t="s">
        <v>96</v>
      </c>
      <c r="I232" s="15"/>
      <c r="J232" s="15"/>
      <c r="K232" s="78"/>
      <c r="L232" s="46"/>
      <c r="M232" s="78"/>
      <c r="N232" s="46"/>
      <c r="O232" s="78"/>
      <c r="P232" s="46"/>
      <c r="Q232" s="78"/>
      <c r="R232" s="46"/>
      <c r="S232" s="78"/>
      <c r="T232" s="46"/>
      <c r="U232" s="78"/>
      <c r="V232" s="46"/>
      <c r="W232" s="78"/>
      <c r="X232" s="46"/>
      <c r="Y232" s="78"/>
      <c r="Z232" s="46"/>
      <c r="AA232" s="78"/>
      <c r="AB232" s="46"/>
      <c r="AC232" s="78"/>
      <c r="AD232" s="46"/>
    </row>
    <row r="233" spans="2:30" ht="15">
      <c r="B233" t="s">
        <v>46</v>
      </c>
      <c r="I233" s="15"/>
      <c r="J233" s="15"/>
      <c r="K233" s="78"/>
      <c r="L233" s="46"/>
      <c r="M233" s="78"/>
      <c r="N233" s="46"/>
      <c r="O233" s="78"/>
      <c r="P233" s="46"/>
      <c r="Q233" s="78"/>
      <c r="R233" s="46"/>
      <c r="S233" s="78"/>
      <c r="T233" s="46"/>
      <c r="U233" s="78"/>
      <c r="V233" s="46"/>
      <c r="W233" s="78"/>
      <c r="X233" s="46"/>
      <c r="Y233" s="78"/>
      <c r="Z233" s="46"/>
      <c r="AA233" s="78"/>
      <c r="AB233" s="46"/>
      <c r="AC233" s="78"/>
      <c r="AD233" s="46"/>
    </row>
    <row r="234" spans="2:31" ht="15">
      <c r="B234" s="87">
        <v>15</v>
      </c>
      <c r="C234" s="88">
        <v>30915</v>
      </c>
      <c r="D234" s="87">
        <v>99359</v>
      </c>
      <c r="E234" s="87"/>
      <c r="F234" s="50">
        <v>0.32</v>
      </c>
      <c r="G234" s="23">
        <f aca="true" t="shared" si="433" ref="G234:G240">+D234*(1+F234)</f>
        <v>131153.88</v>
      </c>
      <c r="I234" s="122"/>
      <c r="J234" s="122"/>
      <c r="K234" s="143"/>
      <c r="L234" s="144"/>
      <c r="M234" s="143"/>
      <c r="N234" s="144"/>
      <c r="O234" s="143"/>
      <c r="P234" s="144"/>
      <c r="Q234" s="143"/>
      <c r="R234" s="144"/>
      <c r="S234" s="143"/>
      <c r="T234" s="144"/>
      <c r="U234" s="143"/>
      <c r="V234" s="144"/>
      <c r="W234" s="143"/>
      <c r="X234" s="144"/>
      <c r="Y234" s="143"/>
      <c r="Z234" s="144"/>
      <c r="AA234" s="143"/>
      <c r="AB234" s="144"/>
      <c r="AC234" s="143"/>
      <c r="AD234" s="144"/>
      <c r="AE234" s="56"/>
    </row>
    <row r="235" spans="2:31" ht="15">
      <c r="B235" s="87">
        <v>16</v>
      </c>
      <c r="C235" s="88">
        <v>30916</v>
      </c>
      <c r="D235" s="87">
        <v>99359</v>
      </c>
      <c r="E235" s="87"/>
      <c r="F235" s="50">
        <v>0.32</v>
      </c>
      <c r="G235" s="23">
        <f t="shared" si="433"/>
        <v>131153.88</v>
      </c>
      <c r="I235" s="122"/>
      <c r="J235" s="122"/>
      <c r="K235" s="143"/>
      <c r="L235" s="144"/>
      <c r="M235" s="143"/>
      <c r="N235" s="144"/>
      <c r="O235" s="143"/>
      <c r="P235" s="144"/>
      <c r="Q235" s="143"/>
      <c r="R235" s="144"/>
      <c r="S235" s="143"/>
      <c r="T235" s="144"/>
      <c r="U235" s="143"/>
      <c r="V235" s="144"/>
      <c r="W235" s="143"/>
      <c r="X235" s="144"/>
      <c r="Y235" s="143"/>
      <c r="Z235" s="144"/>
      <c r="AA235" s="143"/>
      <c r="AB235" s="144"/>
      <c r="AC235" s="143"/>
      <c r="AD235" s="144"/>
      <c r="AE235" s="56"/>
    </row>
    <row r="236" spans="2:31" ht="15">
      <c r="B236" s="87">
        <v>17</v>
      </c>
      <c r="C236" s="88">
        <v>30917</v>
      </c>
      <c r="D236" s="87">
        <v>104494</v>
      </c>
      <c r="E236" s="87"/>
      <c r="F236" s="50">
        <v>0.32</v>
      </c>
      <c r="G236" s="23">
        <f t="shared" si="433"/>
        <v>137932.08000000002</v>
      </c>
      <c r="I236" s="122"/>
      <c r="J236" s="122"/>
      <c r="K236" s="143"/>
      <c r="L236" s="144"/>
      <c r="M236" s="143"/>
      <c r="N236" s="144"/>
      <c r="O236" s="143"/>
      <c r="P236" s="144"/>
      <c r="Q236" s="143"/>
      <c r="R236" s="144"/>
      <c r="S236" s="143"/>
      <c r="T236" s="144"/>
      <c r="U236" s="143"/>
      <c r="V236" s="144"/>
      <c r="W236" s="143"/>
      <c r="X236" s="144"/>
      <c r="Y236" s="143"/>
      <c r="Z236" s="144"/>
      <c r="AA236" s="143"/>
      <c r="AB236" s="144"/>
      <c r="AC236" s="143"/>
      <c r="AD236" s="144"/>
      <c r="AE236" s="56"/>
    </row>
    <row r="237" spans="2:31" ht="15">
      <c r="B237" s="87">
        <v>18</v>
      </c>
      <c r="C237" s="88">
        <v>30918</v>
      </c>
      <c r="D237" s="87">
        <v>110122</v>
      </c>
      <c r="E237" s="87"/>
      <c r="F237" s="50">
        <v>0.32</v>
      </c>
      <c r="G237" s="23">
        <f t="shared" si="433"/>
        <v>145361.04</v>
      </c>
      <c r="I237" s="122"/>
      <c r="J237" s="122"/>
      <c r="K237" s="143"/>
      <c r="L237" s="144"/>
      <c r="M237" s="143"/>
      <c r="N237" s="144"/>
      <c r="O237" s="143"/>
      <c r="P237" s="144"/>
      <c r="Q237" s="143"/>
      <c r="R237" s="144"/>
      <c r="S237" s="143"/>
      <c r="T237" s="144"/>
      <c r="U237" s="143"/>
      <c r="V237" s="144"/>
      <c r="W237" s="143"/>
      <c r="X237" s="144"/>
      <c r="Y237" s="143"/>
      <c r="Z237" s="144"/>
      <c r="AA237" s="143"/>
      <c r="AB237" s="144"/>
      <c r="AC237" s="143"/>
      <c r="AD237" s="144"/>
      <c r="AE237" s="56"/>
    </row>
    <row r="238" spans="2:31" ht="15">
      <c r="B238" s="87">
        <v>19</v>
      </c>
      <c r="C238" s="88">
        <v>30919</v>
      </c>
      <c r="D238" s="87">
        <v>116332</v>
      </c>
      <c r="E238" s="87"/>
      <c r="F238" s="50">
        <v>0.32</v>
      </c>
      <c r="G238" s="23">
        <f t="shared" si="433"/>
        <v>153558.24000000002</v>
      </c>
      <c r="I238" s="122"/>
      <c r="J238" s="122"/>
      <c r="K238" s="143"/>
      <c r="L238" s="144"/>
      <c r="M238" s="143"/>
      <c r="N238" s="144"/>
      <c r="O238" s="143"/>
      <c r="P238" s="144"/>
      <c r="Q238" s="143"/>
      <c r="R238" s="144"/>
      <c r="S238" s="143"/>
      <c r="T238" s="144"/>
      <c r="U238" s="143"/>
      <c r="V238" s="144"/>
      <c r="W238" s="143"/>
      <c r="X238" s="144"/>
      <c r="Y238" s="143"/>
      <c r="Z238" s="144"/>
      <c r="AA238" s="143"/>
      <c r="AB238" s="144"/>
      <c r="AC238" s="143"/>
      <c r="AD238" s="144"/>
      <c r="AE238" s="56"/>
    </row>
    <row r="239" spans="2:31" ht="15">
      <c r="B239" s="87">
        <v>20</v>
      </c>
      <c r="C239" s="88">
        <v>30920</v>
      </c>
      <c r="D239" s="87">
        <v>123178</v>
      </c>
      <c r="E239" s="87"/>
      <c r="F239" s="50">
        <v>0.32</v>
      </c>
      <c r="G239" s="23">
        <f t="shared" si="433"/>
        <v>162594.96000000002</v>
      </c>
      <c r="I239" s="122"/>
      <c r="J239" s="122"/>
      <c r="K239" s="143"/>
      <c r="L239" s="144"/>
      <c r="M239" s="143"/>
      <c r="N239" s="144"/>
      <c r="O239" s="143"/>
      <c r="P239" s="144"/>
      <c r="Q239" s="143"/>
      <c r="R239" s="144"/>
      <c r="S239" s="143"/>
      <c r="T239" s="144"/>
      <c r="U239" s="143"/>
      <c r="V239" s="144"/>
      <c r="W239" s="143"/>
      <c r="X239" s="144"/>
      <c r="Y239" s="143"/>
      <c r="Z239" s="144"/>
      <c r="AA239" s="143"/>
      <c r="AB239" s="144"/>
      <c r="AC239" s="143"/>
      <c r="AD239" s="144"/>
      <c r="AE239" s="56"/>
    </row>
    <row r="240" spans="2:31" ht="15">
      <c r="B240" s="87">
        <v>22</v>
      </c>
      <c r="C240" s="88">
        <v>30921</v>
      </c>
      <c r="D240" s="87">
        <v>139097</v>
      </c>
      <c r="E240" s="87"/>
      <c r="F240" s="50">
        <v>0.32</v>
      </c>
      <c r="G240" s="23">
        <f t="shared" si="433"/>
        <v>183608.04</v>
      </c>
      <c r="I240" s="122"/>
      <c r="J240" s="122"/>
      <c r="K240" s="143"/>
      <c r="L240" s="144"/>
      <c r="M240" s="143"/>
      <c r="N240" s="144"/>
      <c r="O240" s="143"/>
      <c r="P240" s="144"/>
      <c r="Q240" s="143"/>
      <c r="R240" s="144"/>
      <c r="S240" s="143"/>
      <c r="T240" s="144"/>
      <c r="U240" s="143"/>
      <c r="V240" s="144"/>
      <c r="W240" s="143"/>
      <c r="X240" s="144"/>
      <c r="Y240" s="143"/>
      <c r="Z240" s="144"/>
      <c r="AA240" s="143"/>
      <c r="AB240" s="144"/>
      <c r="AC240" s="143"/>
      <c r="AD240" s="144"/>
      <c r="AE240" s="56"/>
    </row>
    <row r="241" spans="1:31" ht="15">
      <c r="A241" t="str">
        <f>+B231&amp;B233&amp;B241</f>
        <v>InnovationGestionnairesTotal</v>
      </c>
      <c r="B241" t="s">
        <v>8</v>
      </c>
      <c r="C241" s="64"/>
      <c r="F241" s="50"/>
      <c r="G241" s="23"/>
      <c r="I241" s="70"/>
      <c r="J241" s="70"/>
      <c r="K241" s="143">
        <f>+SUM(K234:K240)</f>
        <v>0</v>
      </c>
      <c r="L241" s="67">
        <f aca="true" t="shared" si="434" ref="L241">+SUM(L234:L240)</f>
        <v>0</v>
      </c>
      <c r="M241" s="143">
        <f aca="true" t="shared" si="435" ref="M241">+SUM(M234:M240)</f>
        <v>0</v>
      </c>
      <c r="N241" s="67">
        <f aca="true" t="shared" si="436" ref="N241">+SUM(N234:N240)</f>
        <v>0</v>
      </c>
      <c r="O241" s="143">
        <f aca="true" t="shared" si="437" ref="O241">+SUM(O234:O240)</f>
        <v>0</v>
      </c>
      <c r="P241" s="67">
        <f aca="true" t="shared" si="438" ref="P241">+SUM(P234:P240)</f>
        <v>0</v>
      </c>
      <c r="Q241" s="143">
        <f aca="true" t="shared" si="439" ref="Q241">+SUM(Q234:Q240)</f>
        <v>0</v>
      </c>
      <c r="R241" s="67">
        <f aca="true" t="shared" si="440" ref="R241">+SUM(R234:R240)</f>
        <v>0</v>
      </c>
      <c r="S241" s="143">
        <f aca="true" t="shared" si="441" ref="S241">+SUM(S234:S240)</f>
        <v>0</v>
      </c>
      <c r="T241" s="67">
        <f aca="true" t="shared" si="442" ref="T241">+SUM(T234:T240)</f>
        <v>0</v>
      </c>
      <c r="U241" s="143">
        <f aca="true" t="shared" si="443" ref="U241">+SUM(U234:U240)</f>
        <v>0</v>
      </c>
      <c r="V241" s="67">
        <f aca="true" t="shared" si="444" ref="V241">+SUM(V234:V240)</f>
        <v>0</v>
      </c>
      <c r="W241" s="143">
        <f aca="true" t="shared" si="445" ref="W241">+SUM(W234:W240)</f>
        <v>0</v>
      </c>
      <c r="X241" s="67">
        <f aca="true" t="shared" si="446" ref="X241">+SUM(X234:X240)</f>
        <v>0</v>
      </c>
      <c r="Y241" s="143">
        <f aca="true" t="shared" si="447" ref="Y241">+SUM(Y234:Y240)</f>
        <v>0</v>
      </c>
      <c r="Z241" s="67">
        <f aca="true" t="shared" si="448" ref="Z241">+SUM(Z234:Z240)</f>
        <v>0</v>
      </c>
      <c r="AA241" s="143">
        <f aca="true" t="shared" si="449" ref="AA241">+SUM(AA234:AA240)</f>
        <v>0</v>
      </c>
      <c r="AB241" s="67">
        <f aca="true" t="shared" si="450" ref="AB241">+SUM(AB234:AB240)</f>
        <v>0</v>
      </c>
      <c r="AC241" s="143">
        <f aca="true" t="shared" si="451" ref="AC241">+SUM(AC234:AC240)</f>
        <v>0</v>
      </c>
      <c r="AD241" s="67">
        <f aca="true" t="shared" si="452" ref="AD241">+SUM(AD234:AD240)</f>
        <v>0</v>
      </c>
      <c r="AE241" s="56"/>
    </row>
    <row r="242" spans="2:30" ht="15">
      <c r="B242" t="s">
        <v>48</v>
      </c>
      <c r="I242" s="70"/>
      <c r="J242" s="70"/>
      <c r="K242" s="28"/>
      <c r="L242" s="67"/>
      <c r="M242" s="28"/>
      <c r="N242" s="67"/>
      <c r="O242" s="28"/>
      <c r="P242" s="67"/>
      <c r="Q242" s="28"/>
      <c r="R242" s="67"/>
      <c r="S242" s="28"/>
      <c r="T242" s="67"/>
      <c r="U242" s="28"/>
      <c r="V242" s="67"/>
      <c r="W242" s="28"/>
      <c r="X242" s="67"/>
      <c r="Y242" s="28"/>
      <c r="Z242" s="67"/>
      <c r="AA242" s="28"/>
      <c r="AB242" s="67"/>
      <c r="AC242" s="28"/>
      <c r="AD242" s="67"/>
    </row>
    <row r="243" spans="2:31" ht="15">
      <c r="B243" s="88" t="s">
        <v>118</v>
      </c>
      <c r="C243" s="87"/>
      <c r="D243" s="89">
        <v>152131</v>
      </c>
      <c r="E243" s="87"/>
      <c r="F243" s="50">
        <v>0.32</v>
      </c>
      <c r="G243" s="23">
        <f>+D243*(1+F243)</f>
        <v>200812.92</v>
      </c>
      <c r="I243" s="122"/>
      <c r="J243" s="122"/>
      <c r="K243" s="143"/>
      <c r="L243" s="144"/>
      <c r="M243" s="143"/>
      <c r="N243" s="144"/>
      <c r="O243" s="143"/>
      <c r="P243" s="144"/>
      <c r="Q243" s="143"/>
      <c r="R243" s="144"/>
      <c r="S243" s="143"/>
      <c r="T243" s="144"/>
      <c r="U243" s="143"/>
      <c r="V243" s="144"/>
      <c r="W243" s="143"/>
      <c r="X243" s="144"/>
      <c r="Y243" s="143"/>
      <c r="Z243" s="144"/>
      <c r="AA243" s="143"/>
      <c r="AB243" s="144"/>
      <c r="AC243" s="143"/>
      <c r="AD243" s="144"/>
      <c r="AE243" s="56"/>
    </row>
    <row r="244" spans="2:31" ht="15">
      <c r="B244" s="88" t="s">
        <v>119</v>
      </c>
      <c r="C244" s="87"/>
      <c r="D244" s="89">
        <v>170468</v>
      </c>
      <c r="E244" s="87"/>
      <c r="F244" s="50">
        <v>0.32</v>
      </c>
      <c r="G244" s="23">
        <f aca="true" t="shared" si="453" ref="G244:G245">+D244*(1+F244)</f>
        <v>225017.76</v>
      </c>
      <c r="I244" s="122"/>
      <c r="J244" s="122"/>
      <c r="K244" s="143"/>
      <c r="L244" s="144"/>
      <c r="M244" s="143"/>
      <c r="N244" s="144"/>
      <c r="O244" s="143"/>
      <c r="P244" s="144"/>
      <c r="Q244" s="143"/>
      <c r="R244" s="144"/>
      <c r="S244" s="143"/>
      <c r="T244" s="144"/>
      <c r="U244" s="143"/>
      <c r="V244" s="144"/>
      <c r="W244" s="143"/>
      <c r="X244" s="144"/>
      <c r="Y244" s="143"/>
      <c r="Z244" s="144"/>
      <c r="AA244" s="143"/>
      <c r="AB244" s="144"/>
      <c r="AC244" s="143"/>
      <c r="AD244" s="144"/>
      <c r="AE244" s="56"/>
    </row>
    <row r="245" spans="2:31" ht="15">
      <c r="B245" s="88" t="s">
        <v>120</v>
      </c>
      <c r="C245" s="87"/>
      <c r="D245" s="89">
        <v>191014</v>
      </c>
      <c r="E245" s="87"/>
      <c r="F245" s="50">
        <v>0.32</v>
      </c>
      <c r="G245" s="23">
        <f t="shared" si="453"/>
        <v>252138.48</v>
      </c>
      <c r="I245" s="122"/>
      <c r="J245" s="122"/>
      <c r="K245" s="143"/>
      <c r="L245" s="144"/>
      <c r="M245" s="143"/>
      <c r="N245" s="144"/>
      <c r="O245" s="143"/>
      <c r="P245" s="144"/>
      <c r="Q245" s="143"/>
      <c r="R245" s="144"/>
      <c r="S245" s="143"/>
      <c r="T245" s="144"/>
      <c r="U245" s="143"/>
      <c r="V245" s="144"/>
      <c r="W245" s="143"/>
      <c r="X245" s="144"/>
      <c r="Y245" s="143"/>
      <c r="Z245" s="144"/>
      <c r="AA245" s="143"/>
      <c r="AB245" s="144"/>
      <c r="AC245" s="143"/>
      <c r="AD245" s="144"/>
      <c r="AE245" s="56"/>
    </row>
    <row r="246" spans="1:31" ht="15">
      <c r="A246" t="str">
        <f>+B231&amp;B242&amp;B246</f>
        <v>InnovationPersonnel médicalTotal</v>
      </c>
      <c r="B246" t="s">
        <v>8</v>
      </c>
      <c r="I246" s="70"/>
      <c r="J246" s="70"/>
      <c r="K246" s="143">
        <f>+SUM(K243:K245)</f>
        <v>0</v>
      </c>
      <c r="L246" s="67">
        <f aca="true" t="shared" si="454" ref="L246">+SUM(L243:L245)</f>
        <v>0</v>
      </c>
      <c r="M246" s="143">
        <f aca="true" t="shared" si="455" ref="M246">+SUM(M243:M245)</f>
        <v>0</v>
      </c>
      <c r="N246" s="67">
        <f aca="true" t="shared" si="456" ref="N246">+SUM(N243:N245)</f>
        <v>0</v>
      </c>
      <c r="O246" s="143">
        <f aca="true" t="shared" si="457" ref="O246">+SUM(O243:O245)</f>
        <v>0</v>
      </c>
      <c r="P246" s="67">
        <f aca="true" t="shared" si="458" ref="P246">+SUM(P243:P245)</f>
        <v>0</v>
      </c>
      <c r="Q246" s="143">
        <f aca="true" t="shared" si="459" ref="Q246">+SUM(Q243:Q245)</f>
        <v>0</v>
      </c>
      <c r="R246" s="67">
        <f aca="true" t="shared" si="460" ref="R246">+SUM(R243:R245)</f>
        <v>0</v>
      </c>
      <c r="S246" s="143">
        <f aca="true" t="shared" si="461" ref="S246">+SUM(S243:S245)</f>
        <v>0</v>
      </c>
      <c r="T246" s="67">
        <f aca="true" t="shared" si="462" ref="T246">+SUM(T243:T245)</f>
        <v>0</v>
      </c>
      <c r="U246" s="143">
        <f aca="true" t="shared" si="463" ref="U246">+SUM(U243:U245)</f>
        <v>0</v>
      </c>
      <c r="V246" s="67">
        <f aca="true" t="shared" si="464" ref="V246">+SUM(V243:V245)</f>
        <v>0</v>
      </c>
      <c r="W246" s="143">
        <f aca="true" t="shared" si="465" ref="W246">+SUM(W243:W245)</f>
        <v>0</v>
      </c>
      <c r="X246" s="67">
        <f aca="true" t="shared" si="466" ref="X246">+SUM(X243:X245)</f>
        <v>0</v>
      </c>
      <c r="Y246" s="143">
        <f aca="true" t="shared" si="467" ref="Y246">+SUM(Y243:Y245)</f>
        <v>0</v>
      </c>
      <c r="Z246" s="67">
        <f aca="true" t="shared" si="468" ref="Z246">+SUM(Z243:Z245)</f>
        <v>0</v>
      </c>
      <c r="AA246" s="143">
        <f aca="true" t="shared" si="469" ref="AA246">+SUM(AA243:AA245)</f>
        <v>0</v>
      </c>
      <c r="AB246" s="67">
        <f aca="true" t="shared" si="470" ref="AB246">+SUM(AB243:AB245)</f>
        <v>0</v>
      </c>
      <c r="AC246" s="143">
        <f aca="true" t="shared" si="471" ref="AC246">+SUM(AC243:AC245)</f>
        <v>0</v>
      </c>
      <c r="AD246" s="67">
        <f aca="true" t="shared" si="472" ref="AD246">+SUM(AD243:AD245)</f>
        <v>0</v>
      </c>
      <c r="AE246" s="56"/>
    </row>
    <row r="247" spans="9:30" ht="15">
      <c r="I247" s="70"/>
      <c r="J247" s="70"/>
      <c r="K247" s="28"/>
      <c r="L247" s="67"/>
      <c r="M247" s="28"/>
      <c r="N247" s="67"/>
      <c r="O247" s="28"/>
      <c r="P247" s="67"/>
      <c r="Q247" s="28"/>
      <c r="R247" s="67"/>
      <c r="S247" s="28"/>
      <c r="T247" s="67"/>
      <c r="U247" s="28"/>
      <c r="V247" s="67"/>
      <c r="W247" s="28"/>
      <c r="X247" s="67"/>
      <c r="Y247" s="28"/>
      <c r="Z247" s="67"/>
      <c r="AA247" s="28"/>
      <c r="AB247" s="67"/>
      <c r="AC247" s="28"/>
      <c r="AD247" s="67"/>
    </row>
    <row r="248" spans="2:30" ht="15">
      <c r="B248" t="s">
        <v>133</v>
      </c>
      <c r="I248" s="70"/>
      <c r="J248" s="70"/>
      <c r="K248" s="28"/>
      <c r="L248" s="67"/>
      <c r="M248" s="28"/>
      <c r="N248" s="67"/>
      <c r="O248" s="28"/>
      <c r="P248" s="67"/>
      <c r="Q248" s="28"/>
      <c r="R248" s="67"/>
      <c r="S248" s="28"/>
      <c r="T248" s="67"/>
      <c r="U248" s="28"/>
      <c r="V248" s="67"/>
      <c r="W248" s="28"/>
      <c r="X248" s="67"/>
      <c r="Y248" s="28"/>
      <c r="Z248" s="67"/>
      <c r="AA248" s="28"/>
      <c r="AB248" s="67"/>
      <c r="AC248" s="28"/>
      <c r="AD248" s="67"/>
    </row>
    <row r="249" spans="2:31" ht="15">
      <c r="B249" s="88" t="s">
        <v>113</v>
      </c>
      <c r="C249" s="87">
        <v>1912</v>
      </c>
      <c r="D249" s="90">
        <v>43.5</v>
      </c>
      <c r="E249" s="87">
        <v>1885</v>
      </c>
      <c r="F249" s="50">
        <v>0.32</v>
      </c>
      <c r="G249" s="23">
        <f>+D249*E249*(1+F249)</f>
        <v>108236.70000000001</v>
      </c>
      <c r="I249" s="122"/>
      <c r="J249" s="122"/>
      <c r="K249" s="28"/>
      <c r="L249" s="130"/>
      <c r="M249" s="28"/>
      <c r="N249" s="130"/>
      <c r="O249" s="28"/>
      <c r="P249" s="130"/>
      <c r="Q249" s="28"/>
      <c r="R249" s="130"/>
      <c r="S249" s="28"/>
      <c r="T249" s="130"/>
      <c r="U249" s="28"/>
      <c r="V249" s="130"/>
      <c r="W249" s="28"/>
      <c r="X249" s="130"/>
      <c r="Y249" s="28"/>
      <c r="Z249" s="130"/>
      <c r="AA249" s="28"/>
      <c r="AB249" s="130"/>
      <c r="AC249" s="28"/>
      <c r="AD249" s="130"/>
      <c r="AE249" s="56"/>
    </row>
    <row r="250" spans="2:31" ht="15">
      <c r="B250" s="88" t="s">
        <v>102</v>
      </c>
      <c r="C250" s="87">
        <v>1914</v>
      </c>
      <c r="D250" s="90">
        <v>46</v>
      </c>
      <c r="E250" s="87">
        <v>1885</v>
      </c>
      <c r="F250" s="50">
        <v>0.32</v>
      </c>
      <c r="G250" s="23">
        <f aca="true" t="shared" si="473" ref="G250:G254">+D250*E250*(1+F250)</f>
        <v>114457.20000000001</v>
      </c>
      <c r="I250" s="122"/>
      <c r="J250" s="122"/>
      <c r="K250" s="28"/>
      <c r="L250" s="130"/>
      <c r="M250" s="28"/>
      <c r="N250" s="130"/>
      <c r="O250" s="28"/>
      <c r="P250" s="130"/>
      <c r="Q250" s="28"/>
      <c r="R250" s="130"/>
      <c r="S250" s="28"/>
      <c r="T250" s="130"/>
      <c r="U250" s="28"/>
      <c r="V250" s="130"/>
      <c r="W250" s="28"/>
      <c r="X250" s="130"/>
      <c r="Y250" s="28"/>
      <c r="Z250" s="130"/>
      <c r="AA250" s="28"/>
      <c r="AB250" s="130"/>
      <c r="AC250" s="28"/>
      <c r="AD250" s="130"/>
      <c r="AE250" s="56"/>
    </row>
    <row r="251" spans="2:31" ht="15">
      <c r="B251" s="88" t="s">
        <v>99</v>
      </c>
      <c r="C251" s="87">
        <v>1907</v>
      </c>
      <c r="D251" s="90">
        <v>38.75</v>
      </c>
      <c r="E251" s="87">
        <v>1885</v>
      </c>
      <c r="F251" s="50">
        <v>0.32</v>
      </c>
      <c r="G251" s="23">
        <f t="shared" si="473"/>
        <v>96417.75</v>
      </c>
      <c r="I251" s="122"/>
      <c r="J251" s="122"/>
      <c r="K251" s="28"/>
      <c r="L251" s="130"/>
      <c r="M251" s="28"/>
      <c r="N251" s="130"/>
      <c r="O251" s="28"/>
      <c r="P251" s="130"/>
      <c r="Q251" s="28"/>
      <c r="R251" s="130"/>
      <c r="S251" s="28"/>
      <c r="T251" s="130"/>
      <c r="U251" s="28"/>
      <c r="V251" s="130"/>
      <c r="W251" s="28"/>
      <c r="X251" s="130"/>
      <c r="Y251" s="28"/>
      <c r="Z251" s="130"/>
      <c r="AA251" s="28"/>
      <c r="AB251" s="130"/>
      <c r="AC251" s="28"/>
      <c r="AD251" s="130"/>
      <c r="AE251" s="56"/>
    </row>
    <row r="252" spans="2:31" ht="15">
      <c r="B252" s="88" t="s">
        <v>100</v>
      </c>
      <c r="C252" s="87">
        <v>2471</v>
      </c>
      <c r="D252" s="90">
        <v>30.55</v>
      </c>
      <c r="E252" s="87">
        <v>1885</v>
      </c>
      <c r="F252" s="50">
        <v>0.32</v>
      </c>
      <c r="G252" s="23">
        <f t="shared" si="473"/>
        <v>76014.51000000001</v>
      </c>
      <c r="I252" s="122"/>
      <c r="J252" s="122"/>
      <c r="K252" s="28"/>
      <c r="L252" s="130"/>
      <c r="M252" s="28"/>
      <c r="N252" s="130"/>
      <c r="O252" s="28"/>
      <c r="P252" s="130"/>
      <c r="Q252" s="28"/>
      <c r="R252" s="130"/>
      <c r="S252" s="28"/>
      <c r="T252" s="130"/>
      <c r="U252" s="28"/>
      <c r="V252" s="130"/>
      <c r="W252" s="28"/>
      <c r="X252" s="130"/>
      <c r="Y252" s="28"/>
      <c r="Z252" s="130"/>
      <c r="AA252" s="28"/>
      <c r="AB252" s="130"/>
      <c r="AC252" s="28"/>
      <c r="AD252" s="130"/>
      <c r="AE252" s="56"/>
    </row>
    <row r="253" spans="2:31" ht="15">
      <c r="B253" s="88" t="s">
        <v>101</v>
      </c>
      <c r="C253" s="87">
        <v>3455</v>
      </c>
      <c r="D253" s="90">
        <v>27.77</v>
      </c>
      <c r="E253" s="87">
        <v>1885</v>
      </c>
      <c r="F253" s="50">
        <v>0.32</v>
      </c>
      <c r="G253" s="23">
        <f t="shared" si="473"/>
        <v>69097.314</v>
      </c>
      <c r="I253" s="122"/>
      <c r="J253" s="122"/>
      <c r="K253" s="28"/>
      <c r="L253" s="130"/>
      <c r="M253" s="28"/>
      <c r="N253" s="130"/>
      <c r="O253" s="28"/>
      <c r="P253" s="130"/>
      <c r="Q253" s="28"/>
      <c r="R253" s="130"/>
      <c r="S253" s="28"/>
      <c r="T253" s="130"/>
      <c r="U253" s="28"/>
      <c r="V253" s="130"/>
      <c r="W253" s="28"/>
      <c r="X253" s="130"/>
      <c r="Y253" s="28"/>
      <c r="Z253" s="130"/>
      <c r="AA253" s="28"/>
      <c r="AB253" s="130"/>
      <c r="AC253" s="28"/>
      <c r="AD253" s="130"/>
      <c r="AE253" s="56"/>
    </row>
    <row r="254" spans="2:31" ht="15">
      <c r="B254" s="88" t="s">
        <v>109</v>
      </c>
      <c r="C254" s="87">
        <v>3459</v>
      </c>
      <c r="D254" s="90">
        <v>21.55</v>
      </c>
      <c r="E254" s="87">
        <v>1885</v>
      </c>
      <c r="F254" s="50">
        <v>0.32</v>
      </c>
      <c r="G254" s="23">
        <f t="shared" si="473"/>
        <v>53620.71</v>
      </c>
      <c r="I254" s="122"/>
      <c r="J254" s="122"/>
      <c r="K254" s="28"/>
      <c r="L254" s="130"/>
      <c r="M254" s="28"/>
      <c r="N254" s="130"/>
      <c r="O254" s="28"/>
      <c r="P254" s="130"/>
      <c r="Q254" s="28"/>
      <c r="R254" s="130"/>
      <c r="S254" s="28"/>
      <c r="T254" s="130"/>
      <c r="U254" s="28"/>
      <c r="V254" s="130"/>
      <c r="W254" s="28"/>
      <c r="X254" s="130"/>
      <c r="Y254" s="28"/>
      <c r="Z254" s="130"/>
      <c r="AA254" s="28"/>
      <c r="AB254" s="130"/>
      <c r="AC254" s="28"/>
      <c r="AD254" s="130"/>
      <c r="AE254" s="56"/>
    </row>
    <row r="255" spans="1:31" ht="15">
      <c r="A255" t="str">
        <f>+B231&amp;B248&amp;B255</f>
        <v>InnovationPersonnel clinique (échelon 2/3)Total</v>
      </c>
      <c r="B255" t="s">
        <v>8</v>
      </c>
      <c r="I255" s="70"/>
      <c r="J255" s="70"/>
      <c r="K255" s="28">
        <f>+SUM(K249:K254)</f>
        <v>0</v>
      </c>
      <c r="L255" s="67">
        <f aca="true" t="shared" si="474" ref="L255">+SUM(L249:L254)</f>
        <v>0</v>
      </c>
      <c r="M255" s="28">
        <f aca="true" t="shared" si="475" ref="M255">+SUM(M249:M254)</f>
        <v>0</v>
      </c>
      <c r="N255" s="67">
        <f aca="true" t="shared" si="476" ref="N255">+SUM(N249:N254)</f>
        <v>0</v>
      </c>
      <c r="O255" s="28">
        <f aca="true" t="shared" si="477" ref="O255">+SUM(O249:O254)</f>
        <v>0</v>
      </c>
      <c r="P255" s="67">
        <f aca="true" t="shared" si="478" ref="P255">+SUM(P249:P254)</f>
        <v>0</v>
      </c>
      <c r="Q255" s="28">
        <f aca="true" t="shared" si="479" ref="Q255">+SUM(Q249:Q254)</f>
        <v>0</v>
      </c>
      <c r="R255" s="67">
        <f aca="true" t="shared" si="480" ref="R255">+SUM(R249:R254)</f>
        <v>0</v>
      </c>
      <c r="S255" s="28">
        <f aca="true" t="shared" si="481" ref="S255">+SUM(S249:S254)</f>
        <v>0</v>
      </c>
      <c r="T255" s="67">
        <f aca="true" t="shared" si="482" ref="T255">+SUM(T249:T254)</f>
        <v>0</v>
      </c>
      <c r="U255" s="28">
        <f aca="true" t="shared" si="483" ref="U255">+SUM(U249:U254)</f>
        <v>0</v>
      </c>
      <c r="V255" s="67">
        <f aca="true" t="shared" si="484" ref="V255">+SUM(V249:V254)</f>
        <v>0</v>
      </c>
      <c r="W255" s="28">
        <f aca="true" t="shared" si="485" ref="W255">+SUM(W249:W254)</f>
        <v>0</v>
      </c>
      <c r="X255" s="67">
        <f aca="true" t="shared" si="486" ref="X255">+SUM(X249:X254)</f>
        <v>0</v>
      </c>
      <c r="Y255" s="28">
        <f aca="true" t="shared" si="487" ref="Y255">+SUM(Y249:Y254)</f>
        <v>0</v>
      </c>
      <c r="Z255" s="67">
        <f aca="true" t="shared" si="488" ref="Z255">+SUM(Z249:Z254)</f>
        <v>0</v>
      </c>
      <c r="AA255" s="28">
        <f aca="true" t="shared" si="489" ref="AA255">+SUM(AA249:AA254)</f>
        <v>0</v>
      </c>
      <c r="AB255" s="67">
        <f aca="true" t="shared" si="490" ref="AB255">+SUM(AB249:AB254)</f>
        <v>0</v>
      </c>
      <c r="AC255" s="28">
        <f aca="true" t="shared" si="491" ref="AC255">+SUM(AC249:AC254)</f>
        <v>0</v>
      </c>
      <c r="AD255" s="67">
        <f aca="true" t="shared" si="492" ref="AD255">+SUM(AD249:AD254)</f>
        <v>0</v>
      </c>
      <c r="AE255" s="56"/>
    </row>
    <row r="256" spans="2:30" ht="15">
      <c r="B256" s="64"/>
      <c r="I256" s="70"/>
      <c r="J256" s="70"/>
      <c r="K256" s="28"/>
      <c r="L256" s="67"/>
      <c r="M256" s="28"/>
      <c r="N256" s="67"/>
      <c r="O256" s="28"/>
      <c r="P256" s="67"/>
      <c r="Q256" s="28"/>
      <c r="R256" s="67"/>
      <c r="S256" s="28"/>
      <c r="T256" s="67"/>
      <c r="U256" s="28"/>
      <c r="V256" s="67"/>
      <c r="W256" s="28"/>
      <c r="X256" s="67"/>
      <c r="Y256" s="28"/>
      <c r="Z256" s="67"/>
      <c r="AA256" s="28"/>
      <c r="AB256" s="67"/>
      <c r="AC256" s="28"/>
      <c r="AD256" s="67"/>
    </row>
    <row r="257" spans="2:30" ht="15">
      <c r="B257" t="s">
        <v>49</v>
      </c>
      <c r="I257" s="70"/>
      <c r="J257" s="70"/>
      <c r="K257" s="28"/>
      <c r="L257" s="67"/>
      <c r="M257" s="28"/>
      <c r="N257" s="67"/>
      <c r="O257" s="28"/>
      <c r="P257" s="67"/>
      <c r="Q257" s="28"/>
      <c r="R257" s="67"/>
      <c r="S257" s="28"/>
      <c r="T257" s="67"/>
      <c r="U257" s="28"/>
      <c r="V257" s="67"/>
      <c r="W257" s="28"/>
      <c r="X257" s="67"/>
      <c r="Y257" s="28"/>
      <c r="Z257" s="67"/>
      <c r="AA257" s="28"/>
      <c r="AB257" s="67"/>
      <c r="AC257" s="28"/>
      <c r="AD257" s="67"/>
    </row>
    <row r="258" spans="2:31" ht="15">
      <c r="B258" s="88" t="s">
        <v>103</v>
      </c>
      <c r="C258" s="87">
        <v>1550</v>
      </c>
      <c r="D258" s="90">
        <v>39.96</v>
      </c>
      <c r="E258" s="87">
        <f>35*52</f>
        <v>1820</v>
      </c>
      <c r="F258" s="50">
        <v>0.32</v>
      </c>
      <c r="G258" s="23">
        <f>+D258*E258*(1+F258)</f>
        <v>95999.904</v>
      </c>
      <c r="I258" s="122"/>
      <c r="J258" s="122"/>
      <c r="K258" s="28"/>
      <c r="L258" s="130"/>
      <c r="M258" s="28"/>
      <c r="N258" s="130"/>
      <c r="O258" s="28"/>
      <c r="P258" s="130"/>
      <c r="Q258" s="28"/>
      <c r="R258" s="130"/>
      <c r="S258" s="28"/>
      <c r="T258" s="130"/>
      <c r="U258" s="28"/>
      <c r="V258" s="130"/>
      <c r="W258" s="28"/>
      <c r="X258" s="130"/>
      <c r="Y258" s="28"/>
      <c r="Z258" s="130"/>
      <c r="AA258" s="28"/>
      <c r="AB258" s="130"/>
      <c r="AC258" s="28"/>
      <c r="AD258" s="130"/>
      <c r="AE258" s="56"/>
    </row>
    <row r="259" spans="2:31" ht="15">
      <c r="B259" s="88" t="s">
        <v>104</v>
      </c>
      <c r="C259" s="87">
        <v>1546</v>
      </c>
      <c r="D259" s="90">
        <v>43.5</v>
      </c>
      <c r="E259" s="87">
        <f aca="true" t="shared" si="493" ref="E259:E261">35*52</f>
        <v>1820</v>
      </c>
      <c r="F259" s="50">
        <v>0.32</v>
      </c>
      <c r="G259" s="23">
        <f aca="true" t="shared" si="494" ref="G259:G262">+D259*E259*(1+F259)</f>
        <v>104504.40000000001</v>
      </c>
      <c r="I259" s="122"/>
      <c r="J259" s="122"/>
      <c r="K259" s="28"/>
      <c r="L259" s="130"/>
      <c r="M259" s="28"/>
      <c r="N259" s="130"/>
      <c r="O259" s="28"/>
      <c r="P259" s="130"/>
      <c r="Q259" s="28"/>
      <c r="R259" s="130"/>
      <c r="S259" s="28"/>
      <c r="T259" s="130"/>
      <c r="U259" s="28"/>
      <c r="V259" s="130"/>
      <c r="W259" s="28"/>
      <c r="X259" s="130"/>
      <c r="Y259" s="28"/>
      <c r="Z259" s="130"/>
      <c r="AA259" s="28"/>
      <c r="AB259" s="130"/>
      <c r="AC259" s="28"/>
      <c r="AD259" s="130"/>
      <c r="AE259" s="56"/>
    </row>
    <row r="260" spans="2:31" ht="15">
      <c r="B260" s="88" t="s">
        <v>115</v>
      </c>
      <c r="C260" s="87">
        <v>1233</v>
      </c>
      <c r="D260" s="90">
        <v>41.63</v>
      </c>
      <c r="E260" s="87">
        <f t="shared" si="493"/>
        <v>1820</v>
      </c>
      <c r="F260" s="50">
        <v>0.32</v>
      </c>
      <c r="G260" s="23">
        <f t="shared" si="494"/>
        <v>100011.91200000001</v>
      </c>
      <c r="I260" s="122"/>
      <c r="J260" s="122"/>
      <c r="K260" s="28"/>
      <c r="L260" s="130"/>
      <c r="M260" s="28"/>
      <c r="N260" s="130"/>
      <c r="O260" s="28"/>
      <c r="P260" s="130"/>
      <c r="Q260" s="28"/>
      <c r="R260" s="130"/>
      <c r="S260" s="28"/>
      <c r="T260" s="130"/>
      <c r="U260" s="28"/>
      <c r="V260" s="130"/>
      <c r="W260" s="28"/>
      <c r="X260" s="130"/>
      <c r="Y260" s="28"/>
      <c r="Z260" s="130"/>
      <c r="AA260" s="28"/>
      <c r="AB260" s="130"/>
      <c r="AC260" s="28"/>
      <c r="AD260" s="130"/>
      <c r="AE260" s="56"/>
    </row>
    <row r="261" spans="2:31" ht="15">
      <c r="B261" s="88" t="s">
        <v>105</v>
      </c>
      <c r="C261" s="87">
        <v>1230</v>
      </c>
      <c r="D261" s="90">
        <v>41.63</v>
      </c>
      <c r="E261" s="87">
        <f t="shared" si="493"/>
        <v>1820</v>
      </c>
      <c r="F261" s="50">
        <v>0.32</v>
      </c>
      <c r="G261" s="23">
        <f t="shared" si="494"/>
        <v>100011.91200000001</v>
      </c>
      <c r="I261" s="122"/>
      <c r="J261" s="122"/>
      <c r="K261" s="28"/>
      <c r="L261" s="130"/>
      <c r="M261" s="28"/>
      <c r="N261" s="130"/>
      <c r="O261" s="28"/>
      <c r="P261" s="130"/>
      <c r="Q261" s="28"/>
      <c r="R261" s="130"/>
      <c r="S261" s="28"/>
      <c r="T261" s="130"/>
      <c r="U261" s="28"/>
      <c r="V261" s="130"/>
      <c r="W261" s="28"/>
      <c r="X261" s="130"/>
      <c r="Y261" s="28"/>
      <c r="Z261" s="130"/>
      <c r="AA261" s="28"/>
      <c r="AB261" s="130"/>
      <c r="AC261" s="28"/>
      <c r="AD261" s="130"/>
      <c r="AE261" s="56"/>
    </row>
    <row r="262" spans="2:31" ht="15">
      <c r="B262" s="88" t="s">
        <v>116</v>
      </c>
      <c r="C262" s="87">
        <v>2205</v>
      </c>
      <c r="D262" s="90">
        <v>30.72</v>
      </c>
      <c r="E262" s="87">
        <v>1885</v>
      </c>
      <c r="F262" s="50">
        <v>0.32</v>
      </c>
      <c r="G262" s="23">
        <f t="shared" si="494"/>
        <v>76437.504</v>
      </c>
      <c r="I262" s="122"/>
      <c r="J262" s="122"/>
      <c r="K262" s="28"/>
      <c r="L262" s="130"/>
      <c r="M262" s="28"/>
      <c r="N262" s="130"/>
      <c r="O262" s="28"/>
      <c r="P262" s="130"/>
      <c r="Q262" s="28"/>
      <c r="R262" s="130"/>
      <c r="S262" s="28"/>
      <c r="T262" s="130"/>
      <c r="U262" s="28"/>
      <c r="V262" s="130"/>
      <c r="W262" s="28"/>
      <c r="X262" s="130"/>
      <c r="Y262" s="28"/>
      <c r="Z262" s="130"/>
      <c r="AA262" s="28"/>
      <c r="AB262" s="130"/>
      <c r="AC262" s="28"/>
      <c r="AD262" s="130"/>
      <c r="AE262" s="56"/>
    </row>
    <row r="263" spans="1:31" ht="15">
      <c r="A263" t="str">
        <f>+B231&amp;B257&amp;B263</f>
        <v>InnovationPersonnel professionnelTotal</v>
      </c>
      <c r="B263" t="s">
        <v>8</v>
      </c>
      <c r="D263" s="30"/>
      <c r="F263" s="50"/>
      <c r="G263" s="23"/>
      <c r="I263" s="70"/>
      <c r="J263" s="70"/>
      <c r="K263" s="28">
        <f>+SUM(K258:K262)</f>
        <v>0</v>
      </c>
      <c r="L263" s="67">
        <f aca="true" t="shared" si="495" ref="L263">+SUM(L258:L262)</f>
        <v>0</v>
      </c>
      <c r="M263" s="28">
        <f aca="true" t="shared" si="496" ref="M263">+SUM(M258:M262)</f>
        <v>0</v>
      </c>
      <c r="N263" s="67">
        <f aca="true" t="shared" si="497" ref="N263">+SUM(N258:N262)</f>
        <v>0</v>
      </c>
      <c r="O263" s="28">
        <f aca="true" t="shared" si="498" ref="O263">+SUM(O258:O262)</f>
        <v>0</v>
      </c>
      <c r="P263" s="67">
        <f aca="true" t="shared" si="499" ref="P263">+SUM(P258:P262)</f>
        <v>0</v>
      </c>
      <c r="Q263" s="28">
        <f aca="true" t="shared" si="500" ref="Q263">+SUM(Q258:Q262)</f>
        <v>0</v>
      </c>
      <c r="R263" s="67">
        <f aca="true" t="shared" si="501" ref="R263">+SUM(R258:R262)</f>
        <v>0</v>
      </c>
      <c r="S263" s="28">
        <f aca="true" t="shared" si="502" ref="S263">+SUM(S258:S262)</f>
        <v>0</v>
      </c>
      <c r="T263" s="67">
        <f aca="true" t="shared" si="503" ref="T263">+SUM(T258:T262)</f>
        <v>0</v>
      </c>
      <c r="U263" s="28">
        <f aca="true" t="shared" si="504" ref="U263">+SUM(U258:U262)</f>
        <v>0</v>
      </c>
      <c r="V263" s="67">
        <f aca="true" t="shared" si="505" ref="V263">+SUM(V258:V262)</f>
        <v>0</v>
      </c>
      <c r="W263" s="28">
        <f aca="true" t="shared" si="506" ref="W263">+SUM(W258:W262)</f>
        <v>0</v>
      </c>
      <c r="X263" s="67">
        <f aca="true" t="shared" si="507" ref="X263">+SUM(X258:X262)</f>
        <v>0</v>
      </c>
      <c r="Y263" s="28">
        <f aca="true" t="shared" si="508" ref="Y263">+SUM(Y258:Y262)</f>
        <v>0</v>
      </c>
      <c r="Z263" s="67">
        <f aca="true" t="shared" si="509" ref="Z263">+SUM(Z258:Z262)</f>
        <v>0</v>
      </c>
      <c r="AA263" s="28">
        <f aca="true" t="shared" si="510" ref="AA263">+SUM(AA258:AA262)</f>
        <v>0</v>
      </c>
      <c r="AB263" s="67">
        <f aca="true" t="shared" si="511" ref="AB263">+SUM(AB258:AB262)</f>
        <v>0</v>
      </c>
      <c r="AC263" s="28">
        <f aca="true" t="shared" si="512" ref="AC263">+SUM(AC258:AC262)</f>
        <v>0</v>
      </c>
      <c r="AD263" s="67">
        <f aca="true" t="shared" si="513" ref="AD263">+SUM(AD258:AD262)</f>
        <v>0</v>
      </c>
      <c r="AE263" s="56"/>
    </row>
    <row r="264" spans="2:30" ht="15">
      <c r="B264" t="s">
        <v>47</v>
      </c>
      <c r="I264" s="70"/>
      <c r="J264" s="70"/>
      <c r="K264" s="28"/>
      <c r="L264" s="67"/>
      <c r="M264" s="28"/>
      <c r="N264" s="67"/>
      <c r="O264" s="28"/>
      <c r="P264" s="67"/>
      <c r="Q264" s="28"/>
      <c r="R264" s="67"/>
      <c r="S264" s="28"/>
      <c r="T264" s="67"/>
      <c r="U264" s="28"/>
      <c r="V264" s="67"/>
      <c r="W264" s="28"/>
      <c r="X264" s="67"/>
      <c r="Y264" s="28"/>
      <c r="Z264" s="67"/>
      <c r="AA264" s="28"/>
      <c r="AB264" s="67"/>
      <c r="AC264" s="28"/>
      <c r="AD264" s="67"/>
    </row>
    <row r="265" spans="2:31" ht="15">
      <c r="B265" s="88" t="s">
        <v>106</v>
      </c>
      <c r="C265" s="87">
        <v>5311</v>
      </c>
      <c r="D265" s="90">
        <v>23.65</v>
      </c>
      <c r="E265" s="87">
        <v>1820</v>
      </c>
      <c r="F265" s="50">
        <v>0.32</v>
      </c>
      <c r="G265" s="23">
        <f aca="true" t="shared" si="514" ref="G265:G268">+D265*E265*(1+F265)</f>
        <v>56816.76</v>
      </c>
      <c r="I265" s="122"/>
      <c r="J265" s="122"/>
      <c r="K265" s="28"/>
      <c r="L265" s="130"/>
      <c r="M265" s="28"/>
      <c r="N265" s="130"/>
      <c r="O265" s="28"/>
      <c r="P265" s="130"/>
      <c r="Q265" s="28"/>
      <c r="R265" s="130"/>
      <c r="S265" s="28"/>
      <c r="T265" s="130"/>
      <c r="U265" s="28"/>
      <c r="V265" s="130"/>
      <c r="W265" s="28"/>
      <c r="X265" s="130"/>
      <c r="Y265" s="28"/>
      <c r="Z265" s="130"/>
      <c r="AA265" s="28"/>
      <c r="AB265" s="130"/>
      <c r="AC265" s="28"/>
      <c r="AD265" s="130"/>
      <c r="AE265" s="56"/>
    </row>
    <row r="266" spans="2:31" ht="15">
      <c r="B266" s="88" t="s">
        <v>107</v>
      </c>
      <c r="C266" s="87">
        <v>5314</v>
      </c>
      <c r="D266" s="90">
        <v>23.22</v>
      </c>
      <c r="E266" s="87">
        <v>1820</v>
      </c>
      <c r="F266" s="50">
        <v>0.32</v>
      </c>
      <c r="G266" s="23">
        <f t="shared" si="514"/>
        <v>55783.728</v>
      </c>
      <c r="I266" s="122"/>
      <c r="J266" s="122"/>
      <c r="K266" s="28"/>
      <c r="L266" s="130"/>
      <c r="M266" s="28"/>
      <c r="N266" s="130"/>
      <c r="O266" s="28"/>
      <c r="P266" s="130"/>
      <c r="Q266" s="28"/>
      <c r="R266" s="130"/>
      <c r="S266" s="28"/>
      <c r="T266" s="130"/>
      <c r="U266" s="28"/>
      <c r="V266" s="130"/>
      <c r="W266" s="28"/>
      <c r="X266" s="130"/>
      <c r="Y266" s="28"/>
      <c r="Z266" s="130"/>
      <c r="AA266" s="28"/>
      <c r="AB266" s="130"/>
      <c r="AC266" s="28"/>
      <c r="AD266" s="130"/>
      <c r="AE266" s="56"/>
    </row>
    <row r="267" spans="2:31" ht="15">
      <c r="B267" s="88" t="s">
        <v>108</v>
      </c>
      <c r="C267" s="87">
        <v>5316</v>
      </c>
      <c r="D267" s="90">
        <v>21.55</v>
      </c>
      <c r="E267" s="87">
        <v>1820</v>
      </c>
      <c r="F267" s="50">
        <v>0.32</v>
      </c>
      <c r="G267" s="23">
        <f t="shared" si="514"/>
        <v>51771.72</v>
      </c>
      <c r="I267" s="122"/>
      <c r="J267" s="122"/>
      <c r="K267" s="28"/>
      <c r="L267" s="130"/>
      <c r="M267" s="28"/>
      <c r="N267" s="130"/>
      <c r="O267" s="28"/>
      <c r="P267" s="130"/>
      <c r="Q267" s="28"/>
      <c r="R267" s="130"/>
      <c r="S267" s="28"/>
      <c r="T267" s="130"/>
      <c r="U267" s="28"/>
      <c r="V267" s="130"/>
      <c r="W267" s="28"/>
      <c r="X267" s="130"/>
      <c r="Y267" s="28"/>
      <c r="Z267" s="130"/>
      <c r="AA267" s="28"/>
      <c r="AB267" s="130"/>
      <c r="AC267" s="28"/>
      <c r="AD267" s="130"/>
      <c r="AE267" s="56"/>
    </row>
    <row r="268" spans="2:31" ht="15">
      <c r="B268" s="88" t="s">
        <v>117</v>
      </c>
      <c r="C268" s="87">
        <v>5318</v>
      </c>
      <c r="D268" s="90">
        <v>20.22</v>
      </c>
      <c r="E268" s="87">
        <v>1820</v>
      </c>
      <c r="F268" s="50">
        <v>0.32</v>
      </c>
      <c r="G268" s="23">
        <f t="shared" si="514"/>
        <v>48576.528000000006</v>
      </c>
      <c r="I268" s="122"/>
      <c r="J268" s="122"/>
      <c r="K268" s="28"/>
      <c r="L268" s="130"/>
      <c r="M268" s="28"/>
      <c r="N268" s="130"/>
      <c r="O268" s="28"/>
      <c r="P268" s="130"/>
      <c r="Q268" s="28"/>
      <c r="R268" s="130"/>
      <c r="S268" s="28"/>
      <c r="T268" s="130"/>
      <c r="U268" s="28"/>
      <c r="V268" s="130"/>
      <c r="W268" s="28"/>
      <c r="X268" s="130"/>
      <c r="Y268" s="28"/>
      <c r="Z268" s="130"/>
      <c r="AA268" s="28"/>
      <c r="AB268" s="130"/>
      <c r="AC268" s="28"/>
      <c r="AD268" s="130"/>
      <c r="AE268" s="56"/>
    </row>
    <row r="269" spans="1:31" ht="15">
      <c r="A269" t="str">
        <f>+B231&amp;B264&amp;B269</f>
        <v>InnovationPersonnel administratifTotal</v>
      </c>
      <c r="B269" t="s">
        <v>8</v>
      </c>
      <c r="I269" s="123"/>
      <c r="J269" s="123"/>
      <c r="K269" s="28">
        <f>+SUM(K265:K268)</f>
        <v>0</v>
      </c>
      <c r="L269" s="67">
        <f aca="true" t="shared" si="515" ref="L269">+SUM(L265:L268)</f>
        <v>0</v>
      </c>
      <c r="M269" s="28">
        <f aca="true" t="shared" si="516" ref="M269">+SUM(M265:M268)</f>
        <v>0</v>
      </c>
      <c r="N269" s="67">
        <f aca="true" t="shared" si="517" ref="N269">+SUM(N265:N268)</f>
        <v>0</v>
      </c>
      <c r="O269" s="28">
        <f aca="true" t="shared" si="518" ref="O269">+SUM(O265:O268)</f>
        <v>0</v>
      </c>
      <c r="P269" s="67">
        <f aca="true" t="shared" si="519" ref="P269">+SUM(P265:P268)</f>
        <v>0</v>
      </c>
      <c r="Q269" s="28">
        <f aca="true" t="shared" si="520" ref="Q269">+SUM(Q265:Q268)</f>
        <v>0</v>
      </c>
      <c r="R269" s="67">
        <f aca="true" t="shared" si="521" ref="R269">+SUM(R265:R268)</f>
        <v>0</v>
      </c>
      <c r="S269" s="28">
        <f aca="true" t="shared" si="522" ref="S269">+SUM(S265:S268)</f>
        <v>0</v>
      </c>
      <c r="T269" s="67">
        <f aca="true" t="shared" si="523" ref="T269">+SUM(T265:T268)</f>
        <v>0</v>
      </c>
      <c r="U269" s="28">
        <f aca="true" t="shared" si="524" ref="U269">+SUM(U265:U268)</f>
        <v>0</v>
      </c>
      <c r="V269" s="67">
        <f aca="true" t="shared" si="525" ref="V269">+SUM(V265:V268)</f>
        <v>0</v>
      </c>
      <c r="W269" s="28">
        <f aca="true" t="shared" si="526" ref="W269">+SUM(W265:W268)</f>
        <v>0</v>
      </c>
      <c r="X269" s="67">
        <f aca="true" t="shared" si="527" ref="X269">+SUM(X265:X268)</f>
        <v>0</v>
      </c>
      <c r="Y269" s="28">
        <f aca="true" t="shared" si="528" ref="Y269">+SUM(Y265:Y268)</f>
        <v>0</v>
      </c>
      <c r="Z269" s="67">
        <f aca="true" t="shared" si="529" ref="Z269">+SUM(Z265:Z268)</f>
        <v>0</v>
      </c>
      <c r="AA269" s="28">
        <f aca="true" t="shared" si="530" ref="AA269">+SUM(AA265:AA268)</f>
        <v>0</v>
      </c>
      <c r="AB269" s="67">
        <f aca="true" t="shared" si="531" ref="AB269">+SUM(AB265:AB268)</f>
        <v>0</v>
      </c>
      <c r="AC269" s="28">
        <f aca="true" t="shared" si="532" ref="AC269">+SUM(AC265:AC268)</f>
        <v>0</v>
      </c>
      <c r="AD269" s="67">
        <f aca="true" t="shared" si="533" ref="AD269">+SUM(AD265:AD268)</f>
        <v>0</v>
      </c>
      <c r="AE269" s="36"/>
    </row>
    <row r="270" spans="2:30" ht="15">
      <c r="B270" s="64"/>
      <c r="I270" s="15"/>
      <c r="J270" s="15"/>
      <c r="K270" s="78"/>
      <c r="L270" s="46"/>
      <c r="M270" s="78"/>
      <c r="N270" s="46"/>
      <c r="O270" s="78"/>
      <c r="P270" s="46"/>
      <c r="Q270" s="78"/>
      <c r="R270" s="46"/>
      <c r="S270" s="78"/>
      <c r="T270" s="46"/>
      <c r="U270" s="78"/>
      <c r="V270" s="46"/>
      <c r="W270" s="78"/>
      <c r="X270" s="46"/>
      <c r="Y270" s="78"/>
      <c r="Z270" s="46"/>
      <c r="AA270" s="78"/>
      <c r="AB270" s="46"/>
      <c r="AC270" s="78"/>
      <c r="AD270" s="46"/>
    </row>
    <row r="271" spans="2:30" ht="15">
      <c r="B271" t="s">
        <v>53</v>
      </c>
      <c r="I271" s="15"/>
      <c r="J271" s="15"/>
      <c r="K271" s="78"/>
      <c r="L271" s="46"/>
      <c r="M271" s="78"/>
      <c r="N271" s="46"/>
      <c r="O271" s="78"/>
      <c r="P271" s="46"/>
      <c r="Q271" s="78"/>
      <c r="R271" s="46"/>
      <c r="S271" s="78"/>
      <c r="T271" s="46"/>
      <c r="U271" s="78"/>
      <c r="V271" s="46"/>
      <c r="W271" s="78"/>
      <c r="X271" s="46"/>
      <c r="Y271" s="78"/>
      <c r="Z271" s="46"/>
      <c r="AA271" s="78"/>
      <c r="AB271" s="46"/>
      <c r="AC271" s="78"/>
      <c r="AD271" s="46"/>
    </row>
    <row r="272" spans="2:31" ht="15">
      <c r="B272" s="88" t="s">
        <v>110</v>
      </c>
      <c r="C272" s="87">
        <v>6373</v>
      </c>
      <c r="D272" s="90">
        <v>21.44</v>
      </c>
      <c r="E272" s="87">
        <f>38.75*52</f>
        <v>2015</v>
      </c>
      <c r="F272" s="50">
        <v>0.32</v>
      </c>
      <c r="G272" s="23">
        <f aca="true" t="shared" si="534" ref="G272:G274">+D272*E272*(1+F272)</f>
        <v>57026.11200000001</v>
      </c>
      <c r="I272" s="122"/>
      <c r="J272" s="122"/>
      <c r="K272" s="28"/>
      <c r="L272" s="130"/>
      <c r="M272" s="28"/>
      <c r="N272" s="130"/>
      <c r="O272" s="28"/>
      <c r="P272" s="130"/>
      <c r="Q272" s="28"/>
      <c r="R272" s="130"/>
      <c r="S272" s="28"/>
      <c r="T272" s="130"/>
      <c r="U272" s="28"/>
      <c r="V272" s="130"/>
      <c r="W272" s="28"/>
      <c r="X272" s="130"/>
      <c r="Y272" s="28"/>
      <c r="Z272" s="130"/>
      <c r="AA272" s="28"/>
      <c r="AB272" s="130"/>
      <c r="AC272" s="28"/>
      <c r="AD272" s="130"/>
      <c r="AE272" s="56"/>
    </row>
    <row r="273" spans="2:31" ht="15">
      <c r="B273" s="88" t="s">
        <v>111</v>
      </c>
      <c r="C273" s="87">
        <v>6334</v>
      </c>
      <c r="D273" s="90">
        <v>19.69</v>
      </c>
      <c r="E273" s="87">
        <v>2015</v>
      </c>
      <c r="F273" s="50">
        <v>0.32</v>
      </c>
      <c r="G273" s="23">
        <f t="shared" si="534"/>
        <v>52371.46200000001</v>
      </c>
      <c r="I273" s="122"/>
      <c r="J273" s="122"/>
      <c r="K273" s="28"/>
      <c r="L273" s="130"/>
      <c r="M273" s="28"/>
      <c r="N273" s="130"/>
      <c r="O273" s="28"/>
      <c r="P273" s="130"/>
      <c r="Q273" s="28"/>
      <c r="R273" s="130"/>
      <c r="S273" s="28"/>
      <c r="T273" s="130"/>
      <c r="U273" s="28"/>
      <c r="V273" s="130"/>
      <c r="W273" s="28"/>
      <c r="X273" s="130"/>
      <c r="Y273" s="28"/>
      <c r="Z273" s="130"/>
      <c r="AA273" s="28"/>
      <c r="AB273" s="130"/>
      <c r="AC273" s="28"/>
      <c r="AD273" s="130"/>
      <c r="AE273" s="56"/>
    </row>
    <row r="274" spans="2:31" ht="15">
      <c r="B274" s="88" t="s">
        <v>112</v>
      </c>
      <c r="C274" s="87">
        <v>6317</v>
      </c>
      <c r="D274" s="90">
        <v>23.08</v>
      </c>
      <c r="E274" s="87">
        <v>2015</v>
      </c>
      <c r="F274" s="50">
        <v>0.32</v>
      </c>
      <c r="G274" s="23">
        <f t="shared" si="534"/>
        <v>61388.184</v>
      </c>
      <c r="I274" s="122"/>
      <c r="J274" s="122"/>
      <c r="K274" s="28"/>
      <c r="L274" s="130"/>
      <c r="M274" s="28"/>
      <c r="N274" s="130"/>
      <c r="O274" s="28"/>
      <c r="P274" s="130"/>
      <c r="Q274" s="28"/>
      <c r="R274" s="130"/>
      <c r="S274" s="28"/>
      <c r="T274" s="130"/>
      <c r="U274" s="28"/>
      <c r="V274" s="130"/>
      <c r="W274" s="28"/>
      <c r="X274" s="130"/>
      <c r="Y274" s="28"/>
      <c r="Z274" s="130"/>
      <c r="AA274" s="28"/>
      <c r="AB274" s="130"/>
      <c r="AC274" s="28"/>
      <c r="AD274" s="130"/>
      <c r="AE274" s="56"/>
    </row>
    <row r="275" spans="1:31" ht="15">
      <c r="A275" t="str">
        <f>+B231&amp;B271&amp;B275</f>
        <v>InnovationPersonnel de soutien (entretien, hygiène, etc)Total</v>
      </c>
      <c r="B275" t="s">
        <v>8</v>
      </c>
      <c r="I275" s="123"/>
      <c r="J275" s="123"/>
      <c r="K275" s="28">
        <f>+SUM(K272:K274)</f>
        <v>0</v>
      </c>
      <c r="L275" s="67">
        <f aca="true" t="shared" si="535" ref="L275">+SUM(L272:L274)</f>
        <v>0</v>
      </c>
      <c r="M275" s="28">
        <f aca="true" t="shared" si="536" ref="M275">+SUM(M272:M274)</f>
        <v>0</v>
      </c>
      <c r="N275" s="67">
        <f aca="true" t="shared" si="537" ref="N275">+SUM(N272:N274)</f>
        <v>0</v>
      </c>
      <c r="O275" s="28">
        <f aca="true" t="shared" si="538" ref="O275">+SUM(O272:O274)</f>
        <v>0</v>
      </c>
      <c r="P275" s="67">
        <f aca="true" t="shared" si="539" ref="P275">+SUM(P272:P274)</f>
        <v>0</v>
      </c>
      <c r="Q275" s="28">
        <f aca="true" t="shared" si="540" ref="Q275">+SUM(Q272:Q274)</f>
        <v>0</v>
      </c>
      <c r="R275" s="67">
        <f aca="true" t="shared" si="541" ref="R275">+SUM(R272:R274)</f>
        <v>0</v>
      </c>
      <c r="S275" s="28">
        <f aca="true" t="shared" si="542" ref="S275">+SUM(S272:S274)</f>
        <v>0</v>
      </c>
      <c r="T275" s="67">
        <f aca="true" t="shared" si="543" ref="T275">+SUM(T272:T274)</f>
        <v>0</v>
      </c>
      <c r="U275" s="28">
        <f aca="true" t="shared" si="544" ref="U275">+SUM(U272:U274)</f>
        <v>0</v>
      </c>
      <c r="V275" s="67">
        <f aca="true" t="shared" si="545" ref="V275">+SUM(V272:V274)</f>
        <v>0</v>
      </c>
      <c r="W275" s="28">
        <f aca="true" t="shared" si="546" ref="W275">+SUM(W272:W274)</f>
        <v>0</v>
      </c>
      <c r="X275" s="67">
        <f aca="true" t="shared" si="547" ref="X275">+SUM(X272:X274)</f>
        <v>0</v>
      </c>
      <c r="Y275" s="28">
        <f aca="true" t="shared" si="548" ref="Y275">+SUM(Y272:Y274)</f>
        <v>0</v>
      </c>
      <c r="Z275" s="67">
        <f aca="true" t="shared" si="549" ref="Z275">+SUM(Z272:Z274)</f>
        <v>0</v>
      </c>
      <c r="AA275" s="28">
        <f aca="true" t="shared" si="550" ref="AA275">+SUM(AA272:AA274)</f>
        <v>0</v>
      </c>
      <c r="AB275" s="67">
        <f aca="true" t="shared" si="551" ref="AB275">+SUM(AB272:AB274)</f>
        <v>0</v>
      </c>
      <c r="AC275" s="28">
        <f aca="true" t="shared" si="552" ref="AC275">+SUM(AC272:AC274)</f>
        <v>0</v>
      </c>
      <c r="AD275" s="67">
        <f aca="true" t="shared" si="553" ref="AD275">+SUM(AD272:AD274)</f>
        <v>0</v>
      </c>
      <c r="AE275" s="36"/>
    </row>
    <row r="276" spans="9:30" ht="15">
      <c r="I276" s="15"/>
      <c r="J276" s="15"/>
      <c r="K276" s="78"/>
      <c r="L276" s="46"/>
      <c r="M276" s="78"/>
      <c r="N276" s="46"/>
      <c r="O276" s="78"/>
      <c r="P276" s="46"/>
      <c r="Q276" s="78"/>
      <c r="R276" s="46"/>
      <c r="S276" s="78"/>
      <c r="T276" s="46"/>
      <c r="U276" s="78"/>
      <c r="V276" s="46"/>
      <c r="W276" s="78"/>
      <c r="X276" s="46"/>
      <c r="Y276" s="78"/>
      <c r="Z276" s="46"/>
      <c r="AA276" s="78"/>
      <c r="AB276" s="46"/>
      <c r="AC276" s="78"/>
      <c r="AD276" s="46"/>
    </row>
    <row r="277" spans="9:30" ht="15">
      <c r="I277" s="15"/>
      <c r="J277" s="15"/>
      <c r="K277" s="78"/>
      <c r="L277" s="46"/>
      <c r="M277" s="78"/>
      <c r="N277" s="46"/>
      <c r="O277" s="78"/>
      <c r="P277" s="46"/>
      <c r="Q277" s="78"/>
      <c r="R277" s="46"/>
      <c r="S277" s="78"/>
      <c r="T277" s="46"/>
      <c r="U277" s="78"/>
      <c r="V277" s="46"/>
      <c r="W277" s="78"/>
      <c r="X277" s="46"/>
      <c r="Y277" s="78"/>
      <c r="Z277" s="46"/>
      <c r="AA277" s="78"/>
      <c r="AB277" s="46"/>
      <c r="AC277" s="78"/>
      <c r="AD277" s="46"/>
    </row>
    <row r="278" spans="2:31" ht="15">
      <c r="B278" s="87" t="s">
        <v>58</v>
      </c>
      <c r="C278" s="87"/>
      <c r="D278" s="87"/>
      <c r="E278" s="87"/>
      <c r="F278" s="87"/>
      <c r="G278" s="87"/>
      <c r="H278" s="87"/>
      <c r="I278" s="121"/>
      <c r="J278" s="121"/>
      <c r="K278" s="28"/>
      <c r="L278" s="130"/>
      <c r="M278" s="28"/>
      <c r="N278" s="130"/>
      <c r="O278" s="28"/>
      <c r="P278" s="130"/>
      <c r="Q278" s="28"/>
      <c r="R278" s="130"/>
      <c r="S278" s="28"/>
      <c r="T278" s="130"/>
      <c r="U278" s="28"/>
      <c r="V278" s="130"/>
      <c r="W278" s="28"/>
      <c r="X278" s="130"/>
      <c r="Y278" s="28"/>
      <c r="Z278" s="130"/>
      <c r="AA278" s="28"/>
      <c r="AB278" s="130"/>
      <c r="AC278" s="28"/>
      <c r="AD278" s="130"/>
      <c r="AE278" s="145"/>
    </row>
    <row r="279" spans="2:31" ht="15">
      <c r="B279" s="87"/>
      <c r="C279" s="87"/>
      <c r="D279" s="87"/>
      <c r="E279" s="87"/>
      <c r="F279" s="87"/>
      <c r="G279" s="87"/>
      <c r="H279" s="87"/>
      <c r="I279" s="121"/>
      <c r="J279" s="121"/>
      <c r="K279" s="28"/>
      <c r="L279" s="130"/>
      <c r="M279" s="28"/>
      <c r="N279" s="130"/>
      <c r="O279" s="28"/>
      <c r="P279" s="130"/>
      <c r="Q279" s="28"/>
      <c r="R279" s="130"/>
      <c r="S279" s="28"/>
      <c r="T279" s="130"/>
      <c r="U279" s="28"/>
      <c r="V279" s="130"/>
      <c r="W279" s="28"/>
      <c r="X279" s="130"/>
      <c r="Y279" s="28"/>
      <c r="Z279" s="130"/>
      <c r="AA279" s="28"/>
      <c r="AB279" s="130"/>
      <c r="AC279" s="28"/>
      <c r="AD279" s="130"/>
      <c r="AE279" s="145"/>
    </row>
    <row r="280" spans="2:31" ht="15">
      <c r="B280" s="87"/>
      <c r="C280" s="87"/>
      <c r="D280" s="87"/>
      <c r="E280" s="87"/>
      <c r="F280" s="87"/>
      <c r="G280" s="87"/>
      <c r="H280" s="87"/>
      <c r="I280" s="121"/>
      <c r="J280" s="121"/>
      <c r="K280" s="28"/>
      <c r="L280" s="130"/>
      <c r="M280" s="28"/>
      <c r="N280" s="130"/>
      <c r="O280" s="28"/>
      <c r="P280" s="130"/>
      <c r="Q280" s="28"/>
      <c r="R280" s="130"/>
      <c r="S280" s="28"/>
      <c r="T280" s="130"/>
      <c r="U280" s="28"/>
      <c r="V280" s="130"/>
      <c r="W280" s="28"/>
      <c r="X280" s="130"/>
      <c r="Y280" s="28"/>
      <c r="Z280" s="130"/>
      <c r="AA280" s="28"/>
      <c r="AB280" s="130"/>
      <c r="AC280" s="28"/>
      <c r="AD280" s="130"/>
      <c r="AE280" s="145"/>
    </row>
    <row r="281" spans="2:31" ht="15">
      <c r="B281" s="87"/>
      <c r="C281" s="87"/>
      <c r="D281" s="87"/>
      <c r="E281" s="87"/>
      <c r="F281" s="87"/>
      <c r="G281" s="87"/>
      <c r="H281" s="87"/>
      <c r="I281" s="121"/>
      <c r="J281" s="121"/>
      <c r="K281" s="28"/>
      <c r="L281" s="130"/>
      <c r="M281" s="28"/>
      <c r="N281" s="130"/>
      <c r="O281" s="28"/>
      <c r="P281" s="130"/>
      <c r="Q281" s="28"/>
      <c r="R281" s="130"/>
      <c r="S281" s="28"/>
      <c r="T281" s="130"/>
      <c r="U281" s="28"/>
      <c r="V281" s="130"/>
      <c r="W281" s="28"/>
      <c r="X281" s="130"/>
      <c r="Y281" s="28"/>
      <c r="Z281" s="130"/>
      <c r="AA281" s="28"/>
      <c r="AB281" s="130"/>
      <c r="AC281" s="28"/>
      <c r="AD281" s="130"/>
      <c r="AE281" s="145"/>
    </row>
    <row r="282" spans="2:31" ht="15">
      <c r="B282" s="87"/>
      <c r="C282" s="87"/>
      <c r="D282" s="87"/>
      <c r="E282" s="87"/>
      <c r="F282" s="87"/>
      <c r="G282" s="87"/>
      <c r="H282" s="87"/>
      <c r="I282" s="121"/>
      <c r="J282" s="121"/>
      <c r="K282" s="28"/>
      <c r="L282" s="130"/>
      <c r="M282" s="28"/>
      <c r="N282" s="130"/>
      <c r="O282" s="28"/>
      <c r="P282" s="130"/>
      <c r="Q282" s="28"/>
      <c r="R282" s="130"/>
      <c r="S282" s="28"/>
      <c r="T282" s="130"/>
      <c r="U282" s="28"/>
      <c r="V282" s="130"/>
      <c r="W282" s="28"/>
      <c r="X282" s="130"/>
      <c r="Y282" s="28"/>
      <c r="Z282" s="130"/>
      <c r="AA282" s="28"/>
      <c r="AB282" s="130"/>
      <c r="AC282" s="28"/>
      <c r="AD282" s="130"/>
      <c r="AE282" s="145"/>
    </row>
    <row r="283" spans="1:31" ht="15">
      <c r="A283" t="str">
        <f>+B231&amp;B278&amp;B283</f>
        <v>InnovationMain-d'œuvre indépendanteTotal</v>
      </c>
      <c r="B283" s="87" t="s">
        <v>8</v>
      </c>
      <c r="C283" s="87"/>
      <c r="D283" s="87"/>
      <c r="E283" s="87"/>
      <c r="F283" s="87"/>
      <c r="G283" s="87"/>
      <c r="H283" s="87"/>
      <c r="I283" s="121"/>
      <c r="J283" s="121"/>
      <c r="K283" s="28"/>
      <c r="L283" s="130"/>
      <c r="M283" s="28"/>
      <c r="N283" s="130"/>
      <c r="O283" s="28"/>
      <c r="P283" s="130"/>
      <c r="Q283" s="28"/>
      <c r="R283" s="130"/>
      <c r="S283" s="28"/>
      <c r="T283" s="130"/>
      <c r="U283" s="28"/>
      <c r="V283" s="130"/>
      <c r="W283" s="28"/>
      <c r="X283" s="130"/>
      <c r="Y283" s="28"/>
      <c r="Z283" s="130"/>
      <c r="AA283" s="28"/>
      <c r="AB283" s="130"/>
      <c r="AC283" s="28"/>
      <c r="AD283" s="130"/>
      <c r="AE283" s="145"/>
    </row>
    <row r="284" spans="9:30" ht="15">
      <c r="I284" s="15"/>
      <c r="J284" s="15"/>
      <c r="K284" s="28">
        <f>+SUM(K278:K283)</f>
        <v>0</v>
      </c>
      <c r="L284" s="67">
        <f aca="true" t="shared" si="554" ref="L284">+SUM(L278:L283)</f>
        <v>0</v>
      </c>
      <c r="M284" s="28">
        <f aca="true" t="shared" si="555" ref="M284">+SUM(M278:M283)</f>
        <v>0</v>
      </c>
      <c r="N284" s="67">
        <f aca="true" t="shared" si="556" ref="N284">+SUM(N278:N283)</f>
        <v>0</v>
      </c>
      <c r="O284" s="28">
        <f aca="true" t="shared" si="557" ref="O284">+SUM(O278:O283)</f>
        <v>0</v>
      </c>
      <c r="P284" s="67">
        <f aca="true" t="shared" si="558" ref="P284">+SUM(P278:P283)</f>
        <v>0</v>
      </c>
      <c r="Q284" s="28">
        <f aca="true" t="shared" si="559" ref="Q284">+SUM(Q278:Q283)</f>
        <v>0</v>
      </c>
      <c r="R284" s="67">
        <f aca="true" t="shared" si="560" ref="R284">+SUM(R278:R283)</f>
        <v>0</v>
      </c>
      <c r="S284" s="28">
        <f aca="true" t="shared" si="561" ref="S284">+SUM(S278:S283)</f>
        <v>0</v>
      </c>
      <c r="T284" s="67">
        <f aca="true" t="shared" si="562" ref="T284">+SUM(T278:T283)</f>
        <v>0</v>
      </c>
      <c r="U284" s="28">
        <f aca="true" t="shared" si="563" ref="U284">+SUM(U278:U283)</f>
        <v>0</v>
      </c>
      <c r="V284" s="67">
        <f aca="true" t="shared" si="564" ref="V284">+SUM(V278:V283)</f>
        <v>0</v>
      </c>
      <c r="W284" s="28">
        <f aca="true" t="shared" si="565" ref="W284">+SUM(W278:W283)</f>
        <v>0</v>
      </c>
      <c r="X284" s="67">
        <f aca="true" t="shared" si="566" ref="X284">+SUM(X278:X283)</f>
        <v>0</v>
      </c>
      <c r="Y284" s="28">
        <f aca="true" t="shared" si="567" ref="Y284">+SUM(Y278:Y283)</f>
        <v>0</v>
      </c>
      <c r="Z284" s="67">
        <f aca="true" t="shared" si="568" ref="Z284">+SUM(Z278:Z283)</f>
        <v>0</v>
      </c>
      <c r="AA284" s="28">
        <f aca="true" t="shared" si="569" ref="AA284">+SUM(AA278:AA283)</f>
        <v>0</v>
      </c>
      <c r="AB284" s="67">
        <f aca="true" t="shared" si="570" ref="AB284">+SUM(AB278:AB283)</f>
        <v>0</v>
      </c>
      <c r="AC284" s="28">
        <f aca="true" t="shared" si="571" ref="AC284">+SUM(AC278:AC283)</f>
        <v>0</v>
      </c>
      <c r="AD284" s="67">
        <f aca="true" t="shared" si="572" ref="AD284">+SUM(AD278:AD283)</f>
        <v>0</v>
      </c>
    </row>
    <row r="285" spans="9:30" ht="15">
      <c r="I285" s="15"/>
      <c r="J285" s="15"/>
      <c r="K285" s="78"/>
      <c r="L285" s="46"/>
      <c r="M285" s="78"/>
      <c r="N285" s="46"/>
      <c r="O285" s="78"/>
      <c r="P285" s="46"/>
      <c r="Q285" s="78"/>
      <c r="R285" s="46"/>
      <c r="S285" s="78"/>
      <c r="T285" s="46"/>
      <c r="U285" s="78"/>
      <c r="V285" s="46"/>
      <c r="W285" s="78"/>
      <c r="X285" s="46"/>
      <c r="Y285" s="78"/>
      <c r="Z285" s="46"/>
      <c r="AA285" s="78"/>
      <c r="AB285" s="46"/>
      <c r="AC285" s="78"/>
      <c r="AD285" s="46"/>
    </row>
    <row r="286" spans="2:30" ht="15">
      <c r="B286" s="1" t="s">
        <v>63</v>
      </c>
      <c r="I286" s="15"/>
      <c r="J286" s="15"/>
      <c r="K286" s="78"/>
      <c r="L286" s="46"/>
      <c r="M286" s="78"/>
      <c r="N286" s="46"/>
      <c r="O286" s="78"/>
      <c r="P286" s="46"/>
      <c r="Q286" s="78"/>
      <c r="R286" s="46"/>
      <c r="S286" s="78"/>
      <c r="T286" s="46"/>
      <c r="U286" s="78"/>
      <c r="V286" s="46"/>
      <c r="W286" s="78"/>
      <c r="X286" s="46"/>
      <c r="Y286" s="78"/>
      <c r="Z286" s="46"/>
      <c r="AA286" s="78"/>
      <c r="AB286" s="46"/>
      <c r="AC286" s="78"/>
      <c r="AD286" s="46"/>
    </row>
    <row r="287" spans="3:30" ht="15">
      <c r="C287" t="s">
        <v>97</v>
      </c>
      <c r="D287" t="s">
        <v>94</v>
      </c>
      <c r="E287" t="s">
        <v>95</v>
      </c>
      <c r="F287" t="s">
        <v>98</v>
      </c>
      <c r="G287" t="s">
        <v>96</v>
      </c>
      <c r="I287" s="15"/>
      <c r="J287" s="15"/>
      <c r="K287" s="78"/>
      <c r="L287" s="46"/>
      <c r="M287" s="78"/>
      <c r="N287" s="46"/>
      <c r="O287" s="78"/>
      <c r="P287" s="46"/>
      <c r="Q287" s="78"/>
      <c r="R287" s="46"/>
      <c r="S287" s="78"/>
      <c r="T287" s="46"/>
      <c r="U287" s="78"/>
      <c r="V287" s="46"/>
      <c r="W287" s="78"/>
      <c r="X287" s="46"/>
      <c r="Y287" s="78"/>
      <c r="Z287" s="46"/>
      <c r="AA287" s="78"/>
      <c r="AB287" s="46"/>
      <c r="AC287" s="78"/>
      <c r="AD287" s="46"/>
    </row>
    <row r="288" spans="2:30" ht="15">
      <c r="B288" t="s">
        <v>46</v>
      </c>
      <c r="I288" s="15"/>
      <c r="J288" s="15"/>
      <c r="K288" s="78"/>
      <c r="L288" s="46"/>
      <c r="M288" s="78"/>
      <c r="N288" s="46"/>
      <c r="O288" s="78"/>
      <c r="P288" s="46"/>
      <c r="Q288" s="78"/>
      <c r="R288" s="46"/>
      <c r="S288" s="78"/>
      <c r="T288" s="46"/>
      <c r="U288" s="78"/>
      <c r="V288" s="46"/>
      <c r="W288" s="78"/>
      <c r="X288" s="46"/>
      <c r="Y288" s="78"/>
      <c r="Z288" s="46"/>
      <c r="AA288" s="78"/>
      <c r="AB288" s="46"/>
      <c r="AC288" s="78"/>
      <c r="AD288" s="46"/>
    </row>
    <row r="289" spans="2:31" ht="15">
      <c r="B289" s="87">
        <v>15</v>
      </c>
      <c r="C289" s="88">
        <v>30915</v>
      </c>
      <c r="D289" s="87">
        <v>99359</v>
      </c>
      <c r="E289" s="87"/>
      <c r="F289" s="50">
        <v>0.32</v>
      </c>
      <c r="G289" s="23">
        <f aca="true" t="shared" si="573" ref="G289:G295">+D289*(1+F289)</f>
        <v>131153.88</v>
      </c>
      <c r="I289" s="122"/>
      <c r="J289" s="122"/>
      <c r="K289" s="143"/>
      <c r="L289" s="144"/>
      <c r="M289" s="143"/>
      <c r="N289" s="144"/>
      <c r="O289" s="143"/>
      <c r="P289" s="144"/>
      <c r="Q289" s="143"/>
      <c r="R289" s="144"/>
      <c r="S289" s="143"/>
      <c r="T289" s="144"/>
      <c r="U289" s="143"/>
      <c r="V289" s="144"/>
      <c r="W289" s="143"/>
      <c r="X289" s="144"/>
      <c r="Y289" s="143"/>
      <c r="Z289" s="144"/>
      <c r="AA289" s="143"/>
      <c r="AB289" s="144"/>
      <c r="AC289" s="143"/>
      <c r="AD289" s="144"/>
      <c r="AE289" s="56"/>
    </row>
    <row r="290" spans="2:31" ht="15">
      <c r="B290" s="87">
        <v>16</v>
      </c>
      <c r="C290" s="88">
        <v>30916</v>
      </c>
      <c r="D290" s="87">
        <v>99359</v>
      </c>
      <c r="E290" s="87"/>
      <c r="F290" s="50">
        <v>0.32</v>
      </c>
      <c r="G290" s="23">
        <f t="shared" si="573"/>
        <v>131153.88</v>
      </c>
      <c r="I290" s="122"/>
      <c r="J290" s="122"/>
      <c r="K290" s="143"/>
      <c r="L290" s="144"/>
      <c r="M290" s="143"/>
      <c r="N290" s="144"/>
      <c r="O290" s="143"/>
      <c r="P290" s="144"/>
      <c r="Q290" s="143"/>
      <c r="R290" s="144"/>
      <c r="S290" s="143"/>
      <c r="T290" s="144"/>
      <c r="U290" s="143"/>
      <c r="V290" s="144"/>
      <c r="W290" s="143"/>
      <c r="X290" s="144"/>
      <c r="Y290" s="143"/>
      <c r="Z290" s="144"/>
      <c r="AA290" s="143"/>
      <c r="AB290" s="144"/>
      <c r="AC290" s="143"/>
      <c r="AD290" s="144"/>
      <c r="AE290" s="56"/>
    </row>
    <row r="291" spans="2:31" ht="15">
      <c r="B291" s="87">
        <v>17</v>
      </c>
      <c r="C291" s="88">
        <v>30917</v>
      </c>
      <c r="D291" s="87">
        <v>104494</v>
      </c>
      <c r="E291" s="87"/>
      <c r="F291" s="50">
        <v>0.32</v>
      </c>
      <c r="G291" s="23">
        <f t="shared" si="573"/>
        <v>137932.08000000002</v>
      </c>
      <c r="I291" s="122"/>
      <c r="J291" s="122"/>
      <c r="K291" s="143"/>
      <c r="L291" s="144"/>
      <c r="M291" s="143"/>
      <c r="N291" s="144"/>
      <c r="O291" s="143"/>
      <c r="P291" s="144"/>
      <c r="Q291" s="143"/>
      <c r="R291" s="144"/>
      <c r="S291" s="143"/>
      <c r="T291" s="144"/>
      <c r="U291" s="143"/>
      <c r="V291" s="144"/>
      <c r="W291" s="143"/>
      <c r="X291" s="144"/>
      <c r="Y291" s="143"/>
      <c r="Z291" s="144"/>
      <c r="AA291" s="143"/>
      <c r="AB291" s="144"/>
      <c r="AC291" s="143"/>
      <c r="AD291" s="144"/>
      <c r="AE291" s="56"/>
    </row>
    <row r="292" spans="2:31" ht="15">
      <c r="B292" s="87">
        <v>18</v>
      </c>
      <c r="C292" s="88">
        <v>30918</v>
      </c>
      <c r="D292" s="87">
        <v>110122</v>
      </c>
      <c r="E292" s="87"/>
      <c r="F292" s="50">
        <v>0.32</v>
      </c>
      <c r="G292" s="23">
        <f t="shared" si="573"/>
        <v>145361.04</v>
      </c>
      <c r="I292" s="122"/>
      <c r="J292" s="122"/>
      <c r="K292" s="143"/>
      <c r="L292" s="144"/>
      <c r="M292" s="143"/>
      <c r="N292" s="144"/>
      <c r="O292" s="143"/>
      <c r="P292" s="144"/>
      <c r="Q292" s="143"/>
      <c r="R292" s="144"/>
      <c r="S292" s="143"/>
      <c r="T292" s="144"/>
      <c r="U292" s="143"/>
      <c r="V292" s="144"/>
      <c r="W292" s="143"/>
      <c r="X292" s="144"/>
      <c r="Y292" s="143"/>
      <c r="Z292" s="144"/>
      <c r="AA292" s="143"/>
      <c r="AB292" s="144"/>
      <c r="AC292" s="143"/>
      <c r="AD292" s="144"/>
      <c r="AE292" s="56"/>
    </row>
    <row r="293" spans="2:31" ht="15">
      <c r="B293" s="87">
        <v>19</v>
      </c>
      <c r="C293" s="88">
        <v>30919</v>
      </c>
      <c r="D293" s="87">
        <v>116332</v>
      </c>
      <c r="E293" s="87"/>
      <c r="F293" s="50">
        <v>0.32</v>
      </c>
      <c r="G293" s="23">
        <f t="shared" si="573"/>
        <v>153558.24000000002</v>
      </c>
      <c r="I293" s="122"/>
      <c r="J293" s="122"/>
      <c r="K293" s="143"/>
      <c r="L293" s="144"/>
      <c r="M293" s="143"/>
      <c r="N293" s="144"/>
      <c r="O293" s="143"/>
      <c r="P293" s="144"/>
      <c r="Q293" s="143"/>
      <c r="R293" s="144"/>
      <c r="S293" s="143"/>
      <c r="T293" s="144"/>
      <c r="U293" s="143"/>
      <c r="V293" s="144"/>
      <c r="W293" s="143"/>
      <c r="X293" s="144"/>
      <c r="Y293" s="143"/>
      <c r="Z293" s="144"/>
      <c r="AA293" s="143"/>
      <c r="AB293" s="144"/>
      <c r="AC293" s="143"/>
      <c r="AD293" s="144"/>
      <c r="AE293" s="56"/>
    </row>
    <row r="294" spans="2:31" ht="15">
      <c r="B294" s="87">
        <v>20</v>
      </c>
      <c r="C294" s="88">
        <v>30920</v>
      </c>
      <c r="D294" s="87">
        <v>123178</v>
      </c>
      <c r="E294" s="87"/>
      <c r="F294" s="50">
        <v>0.32</v>
      </c>
      <c r="G294" s="23">
        <f t="shared" si="573"/>
        <v>162594.96000000002</v>
      </c>
      <c r="I294" s="122"/>
      <c r="J294" s="122"/>
      <c r="K294" s="143"/>
      <c r="L294" s="144"/>
      <c r="M294" s="143"/>
      <c r="N294" s="144"/>
      <c r="O294" s="143"/>
      <c r="P294" s="144"/>
      <c r="Q294" s="143"/>
      <c r="R294" s="144"/>
      <c r="S294" s="143"/>
      <c r="T294" s="144"/>
      <c r="U294" s="143"/>
      <c r="V294" s="144"/>
      <c r="W294" s="143"/>
      <c r="X294" s="144"/>
      <c r="Y294" s="143"/>
      <c r="Z294" s="144"/>
      <c r="AA294" s="143"/>
      <c r="AB294" s="144"/>
      <c r="AC294" s="143"/>
      <c r="AD294" s="144"/>
      <c r="AE294" s="56"/>
    </row>
    <row r="295" spans="2:31" ht="15">
      <c r="B295" s="87">
        <v>22</v>
      </c>
      <c r="C295" s="88">
        <v>30921</v>
      </c>
      <c r="D295" s="87">
        <v>139097</v>
      </c>
      <c r="E295" s="87"/>
      <c r="F295" s="50">
        <v>0.32</v>
      </c>
      <c r="G295" s="23">
        <f t="shared" si="573"/>
        <v>183608.04</v>
      </c>
      <c r="I295" s="122"/>
      <c r="J295" s="122"/>
      <c r="K295" s="143"/>
      <c r="L295" s="144"/>
      <c r="M295" s="143"/>
      <c r="N295" s="144"/>
      <c r="O295" s="143"/>
      <c r="P295" s="144"/>
      <c r="Q295" s="143"/>
      <c r="R295" s="144"/>
      <c r="S295" s="143"/>
      <c r="T295" s="144"/>
      <c r="U295" s="143"/>
      <c r="V295" s="144"/>
      <c r="W295" s="143"/>
      <c r="X295" s="144"/>
      <c r="Y295" s="143"/>
      <c r="Z295" s="144"/>
      <c r="AA295" s="143"/>
      <c r="AB295" s="144"/>
      <c r="AC295" s="143"/>
      <c r="AD295" s="144"/>
      <c r="AE295" s="56"/>
    </row>
    <row r="296" spans="1:31" ht="15">
      <c r="A296" t="str">
        <f>+B286&amp;B288&amp;B296</f>
        <v>PartenariatGestionnairesTotal</v>
      </c>
      <c r="B296" t="s">
        <v>8</v>
      </c>
      <c r="C296" s="64"/>
      <c r="F296" s="50"/>
      <c r="G296" s="23"/>
      <c r="I296" s="70"/>
      <c r="J296" s="70"/>
      <c r="K296" s="143">
        <f>+SUM(K289:K295)</f>
        <v>0</v>
      </c>
      <c r="L296" s="67">
        <f aca="true" t="shared" si="574" ref="L296">+SUM(L289:L295)</f>
        <v>0</v>
      </c>
      <c r="M296" s="143">
        <f aca="true" t="shared" si="575" ref="M296">+SUM(M289:M295)</f>
        <v>0</v>
      </c>
      <c r="N296" s="67">
        <f aca="true" t="shared" si="576" ref="N296">+SUM(N289:N295)</f>
        <v>0</v>
      </c>
      <c r="O296" s="143">
        <f aca="true" t="shared" si="577" ref="O296">+SUM(O289:O295)</f>
        <v>0</v>
      </c>
      <c r="P296" s="67">
        <f aca="true" t="shared" si="578" ref="P296">+SUM(P289:P295)</f>
        <v>0</v>
      </c>
      <c r="Q296" s="143">
        <f aca="true" t="shared" si="579" ref="Q296">+SUM(Q289:Q295)</f>
        <v>0</v>
      </c>
      <c r="R296" s="67">
        <f aca="true" t="shared" si="580" ref="R296">+SUM(R289:R295)</f>
        <v>0</v>
      </c>
      <c r="S296" s="143">
        <f aca="true" t="shared" si="581" ref="S296">+SUM(S289:S295)</f>
        <v>0</v>
      </c>
      <c r="T296" s="67">
        <f aca="true" t="shared" si="582" ref="T296">+SUM(T289:T295)</f>
        <v>0</v>
      </c>
      <c r="U296" s="143">
        <f aca="true" t="shared" si="583" ref="U296">+SUM(U289:U295)</f>
        <v>0</v>
      </c>
      <c r="V296" s="67">
        <f aca="true" t="shared" si="584" ref="V296">+SUM(V289:V295)</f>
        <v>0</v>
      </c>
      <c r="W296" s="143">
        <f aca="true" t="shared" si="585" ref="W296">+SUM(W289:W295)</f>
        <v>0</v>
      </c>
      <c r="X296" s="67">
        <f aca="true" t="shared" si="586" ref="X296">+SUM(X289:X295)</f>
        <v>0</v>
      </c>
      <c r="Y296" s="143">
        <f aca="true" t="shared" si="587" ref="Y296">+SUM(Y289:Y295)</f>
        <v>0</v>
      </c>
      <c r="Z296" s="67">
        <f aca="true" t="shared" si="588" ref="Z296">+SUM(Z289:Z295)</f>
        <v>0</v>
      </c>
      <c r="AA296" s="143">
        <f aca="true" t="shared" si="589" ref="AA296">+SUM(AA289:AA295)</f>
        <v>0</v>
      </c>
      <c r="AB296" s="67">
        <f aca="true" t="shared" si="590" ref="AB296">+SUM(AB289:AB295)</f>
        <v>0</v>
      </c>
      <c r="AC296" s="143">
        <f aca="true" t="shared" si="591" ref="AC296">+SUM(AC289:AC295)</f>
        <v>0</v>
      </c>
      <c r="AD296" s="67">
        <f aca="true" t="shared" si="592" ref="AD296">+SUM(AD289:AD295)</f>
        <v>0</v>
      </c>
      <c r="AE296" s="56"/>
    </row>
    <row r="297" spans="2:30" ht="15">
      <c r="B297" t="s">
        <v>48</v>
      </c>
      <c r="I297" s="70"/>
      <c r="J297" s="70"/>
      <c r="K297" s="28"/>
      <c r="L297" s="67"/>
      <c r="M297" s="28"/>
      <c r="N297" s="67"/>
      <c r="O297" s="28"/>
      <c r="P297" s="67"/>
      <c r="Q297" s="28"/>
      <c r="R297" s="67"/>
      <c r="S297" s="28"/>
      <c r="T297" s="67"/>
      <c r="U297" s="28"/>
      <c r="V297" s="67"/>
      <c r="W297" s="28"/>
      <c r="X297" s="67"/>
      <c r="Y297" s="28"/>
      <c r="Z297" s="67"/>
      <c r="AA297" s="28"/>
      <c r="AB297" s="67"/>
      <c r="AC297" s="28"/>
      <c r="AD297" s="67"/>
    </row>
    <row r="298" spans="2:31" ht="15">
      <c r="B298" s="88" t="s">
        <v>118</v>
      </c>
      <c r="C298" s="87"/>
      <c r="D298" s="89">
        <v>152131</v>
      </c>
      <c r="E298" s="87"/>
      <c r="F298" s="50">
        <v>0.32</v>
      </c>
      <c r="G298" s="23">
        <f>+D298*(1+F298)</f>
        <v>200812.92</v>
      </c>
      <c r="I298" s="122"/>
      <c r="J298" s="122"/>
      <c r="K298" s="143"/>
      <c r="L298" s="144"/>
      <c r="M298" s="143"/>
      <c r="N298" s="144"/>
      <c r="O298" s="143"/>
      <c r="P298" s="144"/>
      <c r="Q298" s="143"/>
      <c r="R298" s="144"/>
      <c r="S298" s="143"/>
      <c r="T298" s="144"/>
      <c r="U298" s="143"/>
      <c r="V298" s="144"/>
      <c r="W298" s="143"/>
      <c r="X298" s="144"/>
      <c r="Y298" s="143"/>
      <c r="Z298" s="144"/>
      <c r="AA298" s="143"/>
      <c r="AB298" s="144"/>
      <c r="AC298" s="143"/>
      <c r="AD298" s="144"/>
      <c r="AE298" s="56"/>
    </row>
    <row r="299" spans="2:31" ht="15">
      <c r="B299" s="88" t="s">
        <v>119</v>
      </c>
      <c r="C299" s="87"/>
      <c r="D299" s="89">
        <v>170468</v>
      </c>
      <c r="E299" s="87"/>
      <c r="F299" s="50">
        <v>0.32</v>
      </c>
      <c r="G299" s="23">
        <f aca="true" t="shared" si="593" ref="G299:G300">+D299*(1+F299)</f>
        <v>225017.76</v>
      </c>
      <c r="I299" s="122"/>
      <c r="J299" s="122"/>
      <c r="K299" s="143"/>
      <c r="L299" s="144"/>
      <c r="M299" s="143"/>
      <c r="N299" s="144"/>
      <c r="O299" s="143"/>
      <c r="P299" s="144"/>
      <c r="Q299" s="143"/>
      <c r="R299" s="144"/>
      <c r="S299" s="143"/>
      <c r="T299" s="144"/>
      <c r="U299" s="143"/>
      <c r="V299" s="144"/>
      <c r="W299" s="143"/>
      <c r="X299" s="144"/>
      <c r="Y299" s="143"/>
      <c r="Z299" s="144"/>
      <c r="AA299" s="143"/>
      <c r="AB299" s="144"/>
      <c r="AC299" s="143"/>
      <c r="AD299" s="144"/>
      <c r="AE299" s="56"/>
    </row>
    <row r="300" spans="2:31" ht="15">
      <c r="B300" s="88" t="s">
        <v>120</v>
      </c>
      <c r="C300" s="87"/>
      <c r="D300" s="89">
        <v>191014</v>
      </c>
      <c r="E300" s="87"/>
      <c r="F300" s="50">
        <v>0.32</v>
      </c>
      <c r="G300" s="23">
        <f t="shared" si="593"/>
        <v>252138.48</v>
      </c>
      <c r="I300" s="122"/>
      <c r="J300" s="122"/>
      <c r="K300" s="143"/>
      <c r="L300" s="144"/>
      <c r="M300" s="143"/>
      <c r="N300" s="144"/>
      <c r="O300" s="143"/>
      <c r="P300" s="144"/>
      <c r="Q300" s="143"/>
      <c r="R300" s="144"/>
      <c r="S300" s="143"/>
      <c r="T300" s="144"/>
      <c r="U300" s="143"/>
      <c r="V300" s="144"/>
      <c r="W300" s="143"/>
      <c r="X300" s="144"/>
      <c r="Y300" s="143"/>
      <c r="Z300" s="144"/>
      <c r="AA300" s="143"/>
      <c r="AB300" s="144"/>
      <c r="AC300" s="143"/>
      <c r="AD300" s="144"/>
      <c r="AE300" s="56"/>
    </row>
    <row r="301" spans="1:31" ht="15">
      <c r="A301" t="str">
        <f>+B286&amp;B297&amp;B301</f>
        <v>PartenariatPersonnel médicalTotal</v>
      </c>
      <c r="B301" t="s">
        <v>8</v>
      </c>
      <c r="I301" s="70"/>
      <c r="J301" s="70"/>
      <c r="K301" s="143">
        <f>+SUM(K298:K300)</f>
        <v>0</v>
      </c>
      <c r="L301" s="67">
        <f aca="true" t="shared" si="594" ref="L301">+SUM(L298:L300)</f>
        <v>0</v>
      </c>
      <c r="M301" s="143">
        <f aca="true" t="shared" si="595" ref="M301">+SUM(M298:M300)</f>
        <v>0</v>
      </c>
      <c r="N301" s="67">
        <f aca="true" t="shared" si="596" ref="N301">+SUM(N298:N300)</f>
        <v>0</v>
      </c>
      <c r="O301" s="143">
        <f aca="true" t="shared" si="597" ref="O301">+SUM(O298:O300)</f>
        <v>0</v>
      </c>
      <c r="P301" s="67">
        <f aca="true" t="shared" si="598" ref="P301">+SUM(P298:P300)</f>
        <v>0</v>
      </c>
      <c r="Q301" s="143">
        <f aca="true" t="shared" si="599" ref="Q301">+SUM(Q298:Q300)</f>
        <v>0</v>
      </c>
      <c r="R301" s="67">
        <f aca="true" t="shared" si="600" ref="R301">+SUM(R298:R300)</f>
        <v>0</v>
      </c>
      <c r="S301" s="143">
        <f aca="true" t="shared" si="601" ref="S301">+SUM(S298:S300)</f>
        <v>0</v>
      </c>
      <c r="T301" s="67">
        <f aca="true" t="shared" si="602" ref="T301">+SUM(T298:T300)</f>
        <v>0</v>
      </c>
      <c r="U301" s="143">
        <f aca="true" t="shared" si="603" ref="U301">+SUM(U298:U300)</f>
        <v>0</v>
      </c>
      <c r="V301" s="67">
        <f aca="true" t="shared" si="604" ref="V301">+SUM(V298:V300)</f>
        <v>0</v>
      </c>
      <c r="W301" s="143">
        <f aca="true" t="shared" si="605" ref="W301">+SUM(W298:W300)</f>
        <v>0</v>
      </c>
      <c r="X301" s="67">
        <f aca="true" t="shared" si="606" ref="X301">+SUM(X298:X300)</f>
        <v>0</v>
      </c>
      <c r="Y301" s="143">
        <f aca="true" t="shared" si="607" ref="Y301">+SUM(Y298:Y300)</f>
        <v>0</v>
      </c>
      <c r="Z301" s="67">
        <f aca="true" t="shared" si="608" ref="Z301">+SUM(Z298:Z300)</f>
        <v>0</v>
      </c>
      <c r="AA301" s="143">
        <f aca="true" t="shared" si="609" ref="AA301">+SUM(AA298:AA300)</f>
        <v>0</v>
      </c>
      <c r="AB301" s="67">
        <f aca="true" t="shared" si="610" ref="AB301">+SUM(AB298:AB300)</f>
        <v>0</v>
      </c>
      <c r="AC301" s="143">
        <f aca="true" t="shared" si="611" ref="AC301">+SUM(AC298:AC300)</f>
        <v>0</v>
      </c>
      <c r="AD301" s="67">
        <f aca="true" t="shared" si="612" ref="AD301">+SUM(AD298:AD300)</f>
        <v>0</v>
      </c>
      <c r="AE301" s="56"/>
    </row>
    <row r="302" spans="9:30" ht="15">
      <c r="I302" s="70"/>
      <c r="J302" s="70"/>
      <c r="K302" s="28"/>
      <c r="L302" s="67"/>
      <c r="M302" s="28"/>
      <c r="N302" s="67"/>
      <c r="O302" s="28"/>
      <c r="P302" s="67"/>
      <c r="Q302" s="28"/>
      <c r="R302" s="67"/>
      <c r="S302" s="28"/>
      <c r="T302" s="67"/>
      <c r="U302" s="28"/>
      <c r="V302" s="67"/>
      <c r="W302" s="28"/>
      <c r="X302" s="67"/>
      <c r="Y302" s="28"/>
      <c r="Z302" s="67"/>
      <c r="AA302" s="28"/>
      <c r="AB302" s="67"/>
      <c r="AC302" s="28"/>
      <c r="AD302" s="67"/>
    </row>
    <row r="303" spans="2:30" ht="15">
      <c r="B303" t="s">
        <v>133</v>
      </c>
      <c r="I303" s="70"/>
      <c r="J303" s="70"/>
      <c r="K303" s="28"/>
      <c r="L303" s="67"/>
      <c r="M303" s="28"/>
      <c r="N303" s="67"/>
      <c r="O303" s="28"/>
      <c r="P303" s="67"/>
      <c r="Q303" s="28"/>
      <c r="R303" s="67"/>
      <c r="S303" s="28"/>
      <c r="T303" s="67"/>
      <c r="U303" s="28"/>
      <c r="V303" s="67"/>
      <c r="W303" s="28"/>
      <c r="X303" s="67"/>
      <c r="Y303" s="28"/>
      <c r="Z303" s="67"/>
      <c r="AA303" s="28"/>
      <c r="AB303" s="67"/>
      <c r="AC303" s="28"/>
      <c r="AD303" s="67"/>
    </row>
    <row r="304" spans="2:31" ht="15">
      <c r="B304" s="88" t="s">
        <v>113</v>
      </c>
      <c r="C304" s="87">
        <v>1912</v>
      </c>
      <c r="D304" s="90">
        <v>43.5</v>
      </c>
      <c r="E304" s="87">
        <v>1885</v>
      </c>
      <c r="F304" s="50">
        <v>0.32</v>
      </c>
      <c r="G304" s="23">
        <f>+D304*E304*(1+F304)</f>
        <v>108236.70000000001</v>
      </c>
      <c r="I304" s="122"/>
      <c r="J304" s="122"/>
      <c r="K304" s="28"/>
      <c r="L304" s="130"/>
      <c r="M304" s="28"/>
      <c r="N304" s="130"/>
      <c r="O304" s="28"/>
      <c r="P304" s="130"/>
      <c r="Q304" s="28"/>
      <c r="R304" s="130"/>
      <c r="S304" s="28"/>
      <c r="T304" s="130"/>
      <c r="U304" s="28"/>
      <c r="V304" s="130"/>
      <c r="W304" s="28"/>
      <c r="X304" s="130"/>
      <c r="Y304" s="28"/>
      <c r="Z304" s="130"/>
      <c r="AA304" s="28"/>
      <c r="AB304" s="130"/>
      <c r="AC304" s="28"/>
      <c r="AD304" s="130"/>
      <c r="AE304" s="56"/>
    </row>
    <row r="305" spans="2:31" ht="15">
      <c r="B305" s="88" t="s">
        <v>102</v>
      </c>
      <c r="C305" s="87">
        <v>1914</v>
      </c>
      <c r="D305" s="90">
        <v>46</v>
      </c>
      <c r="E305" s="87">
        <v>1885</v>
      </c>
      <c r="F305" s="50">
        <v>0.32</v>
      </c>
      <c r="G305" s="23">
        <f aca="true" t="shared" si="613" ref="G305:G309">+D305*E305*(1+F305)</f>
        <v>114457.20000000001</v>
      </c>
      <c r="I305" s="122"/>
      <c r="J305" s="122"/>
      <c r="K305" s="28"/>
      <c r="L305" s="130"/>
      <c r="M305" s="28"/>
      <c r="N305" s="130"/>
      <c r="O305" s="28"/>
      <c r="P305" s="130"/>
      <c r="Q305" s="28"/>
      <c r="R305" s="130"/>
      <c r="S305" s="28"/>
      <c r="T305" s="130"/>
      <c r="U305" s="28"/>
      <c r="V305" s="130"/>
      <c r="W305" s="28"/>
      <c r="X305" s="130"/>
      <c r="Y305" s="28"/>
      <c r="Z305" s="130"/>
      <c r="AA305" s="28"/>
      <c r="AB305" s="130"/>
      <c r="AC305" s="28"/>
      <c r="AD305" s="130"/>
      <c r="AE305" s="56"/>
    </row>
    <row r="306" spans="2:31" ht="15">
      <c r="B306" s="88" t="s">
        <v>99</v>
      </c>
      <c r="C306" s="87">
        <v>1907</v>
      </c>
      <c r="D306" s="90">
        <v>38.75</v>
      </c>
      <c r="E306" s="87">
        <v>1885</v>
      </c>
      <c r="F306" s="50">
        <v>0.32</v>
      </c>
      <c r="G306" s="23">
        <f t="shared" si="613"/>
        <v>96417.75</v>
      </c>
      <c r="I306" s="122"/>
      <c r="J306" s="122"/>
      <c r="K306" s="28"/>
      <c r="L306" s="130"/>
      <c r="M306" s="28"/>
      <c r="N306" s="130"/>
      <c r="O306" s="28"/>
      <c r="P306" s="130"/>
      <c r="Q306" s="28"/>
      <c r="R306" s="130"/>
      <c r="S306" s="28"/>
      <c r="T306" s="130"/>
      <c r="U306" s="28"/>
      <c r="V306" s="130"/>
      <c r="W306" s="28"/>
      <c r="X306" s="130"/>
      <c r="Y306" s="28"/>
      <c r="Z306" s="130"/>
      <c r="AA306" s="28"/>
      <c r="AB306" s="130"/>
      <c r="AC306" s="28"/>
      <c r="AD306" s="130"/>
      <c r="AE306" s="56"/>
    </row>
    <row r="307" spans="2:31" ht="15">
      <c r="B307" s="88" t="s">
        <v>100</v>
      </c>
      <c r="C307" s="87">
        <v>2471</v>
      </c>
      <c r="D307" s="90">
        <v>30.55</v>
      </c>
      <c r="E307" s="87">
        <v>1885</v>
      </c>
      <c r="F307" s="50">
        <v>0.32</v>
      </c>
      <c r="G307" s="23">
        <f t="shared" si="613"/>
        <v>76014.51000000001</v>
      </c>
      <c r="I307" s="122"/>
      <c r="J307" s="122"/>
      <c r="K307" s="28"/>
      <c r="L307" s="130"/>
      <c r="M307" s="28"/>
      <c r="N307" s="130"/>
      <c r="O307" s="28"/>
      <c r="P307" s="130"/>
      <c r="Q307" s="28"/>
      <c r="R307" s="130"/>
      <c r="S307" s="28"/>
      <c r="T307" s="130"/>
      <c r="U307" s="28"/>
      <c r="V307" s="130"/>
      <c r="W307" s="28"/>
      <c r="X307" s="130"/>
      <c r="Y307" s="28"/>
      <c r="Z307" s="130"/>
      <c r="AA307" s="28"/>
      <c r="AB307" s="130"/>
      <c r="AC307" s="28"/>
      <c r="AD307" s="130"/>
      <c r="AE307" s="56"/>
    </row>
    <row r="308" spans="2:31" ht="15">
      <c r="B308" s="88" t="s">
        <v>101</v>
      </c>
      <c r="C308" s="87">
        <v>3455</v>
      </c>
      <c r="D308" s="90">
        <v>27.77</v>
      </c>
      <c r="E308" s="87">
        <v>1885</v>
      </c>
      <c r="F308" s="50">
        <v>0.32</v>
      </c>
      <c r="G308" s="23">
        <f t="shared" si="613"/>
        <v>69097.314</v>
      </c>
      <c r="I308" s="122"/>
      <c r="J308" s="122"/>
      <c r="K308" s="28"/>
      <c r="L308" s="130"/>
      <c r="M308" s="28"/>
      <c r="N308" s="130"/>
      <c r="O308" s="28"/>
      <c r="P308" s="130"/>
      <c r="Q308" s="28"/>
      <c r="R308" s="130"/>
      <c r="S308" s="28"/>
      <c r="T308" s="130"/>
      <c r="U308" s="28"/>
      <c r="V308" s="130"/>
      <c r="W308" s="28"/>
      <c r="X308" s="130"/>
      <c r="Y308" s="28"/>
      <c r="Z308" s="130"/>
      <c r="AA308" s="28"/>
      <c r="AB308" s="130"/>
      <c r="AC308" s="28"/>
      <c r="AD308" s="130"/>
      <c r="AE308" s="56"/>
    </row>
    <row r="309" spans="2:31" ht="15">
      <c r="B309" s="88" t="s">
        <v>109</v>
      </c>
      <c r="C309" s="87">
        <v>3459</v>
      </c>
      <c r="D309" s="90">
        <v>21.55</v>
      </c>
      <c r="E309" s="87">
        <v>1885</v>
      </c>
      <c r="F309" s="50">
        <v>0.32</v>
      </c>
      <c r="G309" s="23">
        <f t="shared" si="613"/>
        <v>53620.71</v>
      </c>
      <c r="I309" s="122"/>
      <c r="J309" s="122"/>
      <c r="K309" s="28"/>
      <c r="L309" s="130"/>
      <c r="M309" s="28"/>
      <c r="N309" s="130"/>
      <c r="O309" s="28"/>
      <c r="P309" s="130"/>
      <c r="Q309" s="28"/>
      <c r="R309" s="130"/>
      <c r="S309" s="28"/>
      <c r="T309" s="130"/>
      <c r="U309" s="28"/>
      <c r="V309" s="130"/>
      <c r="W309" s="28"/>
      <c r="X309" s="130"/>
      <c r="Y309" s="28"/>
      <c r="Z309" s="130"/>
      <c r="AA309" s="28"/>
      <c r="AB309" s="130"/>
      <c r="AC309" s="28"/>
      <c r="AD309" s="130"/>
      <c r="AE309" s="56"/>
    </row>
    <row r="310" spans="1:31" ht="15">
      <c r="A310" t="str">
        <f>+B286&amp;B303&amp;B310</f>
        <v>PartenariatPersonnel clinique (échelon 2/3)Total</v>
      </c>
      <c r="B310" t="s">
        <v>8</v>
      </c>
      <c r="I310" s="70"/>
      <c r="J310" s="70"/>
      <c r="K310" s="28">
        <f>+SUM(K304:K309)</f>
        <v>0</v>
      </c>
      <c r="L310" s="67">
        <f aca="true" t="shared" si="614" ref="L310">+SUM(L304:L309)</f>
        <v>0</v>
      </c>
      <c r="M310" s="28">
        <f aca="true" t="shared" si="615" ref="M310">+SUM(M304:M309)</f>
        <v>0</v>
      </c>
      <c r="N310" s="67">
        <f aca="true" t="shared" si="616" ref="N310">+SUM(N304:N309)</f>
        <v>0</v>
      </c>
      <c r="O310" s="28">
        <f aca="true" t="shared" si="617" ref="O310">+SUM(O304:O309)</f>
        <v>0</v>
      </c>
      <c r="P310" s="67">
        <f aca="true" t="shared" si="618" ref="P310">+SUM(P304:P309)</f>
        <v>0</v>
      </c>
      <c r="Q310" s="28">
        <f aca="true" t="shared" si="619" ref="Q310">+SUM(Q304:Q309)</f>
        <v>0</v>
      </c>
      <c r="R310" s="67">
        <f aca="true" t="shared" si="620" ref="R310">+SUM(R304:R309)</f>
        <v>0</v>
      </c>
      <c r="S310" s="28">
        <f aca="true" t="shared" si="621" ref="S310">+SUM(S304:S309)</f>
        <v>0</v>
      </c>
      <c r="T310" s="67">
        <f aca="true" t="shared" si="622" ref="T310">+SUM(T304:T309)</f>
        <v>0</v>
      </c>
      <c r="U310" s="28">
        <f aca="true" t="shared" si="623" ref="U310">+SUM(U304:U309)</f>
        <v>0</v>
      </c>
      <c r="V310" s="67">
        <f aca="true" t="shared" si="624" ref="V310">+SUM(V304:V309)</f>
        <v>0</v>
      </c>
      <c r="W310" s="28">
        <f aca="true" t="shared" si="625" ref="W310">+SUM(W304:W309)</f>
        <v>0</v>
      </c>
      <c r="X310" s="67">
        <f aca="true" t="shared" si="626" ref="X310">+SUM(X304:X309)</f>
        <v>0</v>
      </c>
      <c r="Y310" s="28">
        <f aca="true" t="shared" si="627" ref="Y310">+SUM(Y304:Y309)</f>
        <v>0</v>
      </c>
      <c r="Z310" s="67">
        <f aca="true" t="shared" si="628" ref="Z310">+SUM(Z304:Z309)</f>
        <v>0</v>
      </c>
      <c r="AA310" s="28">
        <f aca="true" t="shared" si="629" ref="AA310">+SUM(AA304:AA309)</f>
        <v>0</v>
      </c>
      <c r="AB310" s="67">
        <f aca="true" t="shared" si="630" ref="AB310">+SUM(AB304:AB309)</f>
        <v>0</v>
      </c>
      <c r="AC310" s="28">
        <f aca="true" t="shared" si="631" ref="AC310">+SUM(AC304:AC309)</f>
        <v>0</v>
      </c>
      <c r="AD310" s="67">
        <f aca="true" t="shared" si="632" ref="AD310">+SUM(AD304:AD309)</f>
        <v>0</v>
      </c>
      <c r="AE310" s="56"/>
    </row>
    <row r="311" spans="2:30" ht="15">
      <c r="B311" s="64"/>
      <c r="I311" s="70"/>
      <c r="J311" s="70"/>
      <c r="K311" s="28"/>
      <c r="L311" s="67"/>
      <c r="M311" s="28"/>
      <c r="N311" s="67"/>
      <c r="O311" s="28"/>
      <c r="P311" s="67"/>
      <c r="Q311" s="28"/>
      <c r="R311" s="67"/>
      <c r="S311" s="28"/>
      <c r="T311" s="67"/>
      <c r="U311" s="28"/>
      <c r="V311" s="67"/>
      <c r="W311" s="28"/>
      <c r="X311" s="67"/>
      <c r="Y311" s="28"/>
      <c r="Z311" s="67"/>
      <c r="AA311" s="28"/>
      <c r="AB311" s="67"/>
      <c r="AC311" s="28"/>
      <c r="AD311" s="67"/>
    </row>
    <row r="312" spans="2:30" ht="15">
      <c r="B312" t="s">
        <v>49</v>
      </c>
      <c r="I312" s="70"/>
      <c r="J312" s="70"/>
      <c r="K312" s="28"/>
      <c r="L312" s="67"/>
      <c r="M312" s="28"/>
      <c r="N312" s="67"/>
      <c r="O312" s="28"/>
      <c r="P312" s="67"/>
      <c r="Q312" s="28"/>
      <c r="R312" s="67"/>
      <c r="S312" s="28"/>
      <c r="T312" s="67"/>
      <c r="U312" s="28"/>
      <c r="V312" s="67"/>
      <c r="W312" s="28"/>
      <c r="X312" s="67"/>
      <c r="Y312" s="28"/>
      <c r="Z312" s="67"/>
      <c r="AA312" s="28"/>
      <c r="AB312" s="67"/>
      <c r="AC312" s="28"/>
      <c r="AD312" s="67"/>
    </row>
    <row r="313" spans="2:31" ht="15">
      <c r="B313" s="88" t="s">
        <v>103</v>
      </c>
      <c r="C313" s="87">
        <v>1550</v>
      </c>
      <c r="D313" s="90">
        <v>39.96</v>
      </c>
      <c r="E313" s="87">
        <f>35*52</f>
        <v>1820</v>
      </c>
      <c r="F313" s="50">
        <v>0.32</v>
      </c>
      <c r="G313" s="23">
        <f>+D313*E313*(1+F313)</f>
        <v>95999.904</v>
      </c>
      <c r="I313" s="122"/>
      <c r="J313" s="122"/>
      <c r="K313" s="28"/>
      <c r="L313" s="130"/>
      <c r="M313" s="28"/>
      <c r="N313" s="130"/>
      <c r="O313" s="28"/>
      <c r="P313" s="130"/>
      <c r="Q313" s="28"/>
      <c r="R313" s="130"/>
      <c r="S313" s="28"/>
      <c r="T313" s="130"/>
      <c r="U313" s="28"/>
      <c r="V313" s="130"/>
      <c r="W313" s="28"/>
      <c r="X313" s="130"/>
      <c r="Y313" s="28"/>
      <c r="Z313" s="130"/>
      <c r="AA313" s="28"/>
      <c r="AB313" s="130"/>
      <c r="AC313" s="28"/>
      <c r="AD313" s="130"/>
      <c r="AE313" s="56"/>
    </row>
    <row r="314" spans="2:31" ht="15">
      <c r="B314" s="88" t="s">
        <v>104</v>
      </c>
      <c r="C314" s="87">
        <v>1546</v>
      </c>
      <c r="D314" s="90">
        <v>43.5</v>
      </c>
      <c r="E314" s="87">
        <f aca="true" t="shared" si="633" ref="E314:E316">35*52</f>
        <v>1820</v>
      </c>
      <c r="F314" s="50">
        <v>0.32</v>
      </c>
      <c r="G314" s="23">
        <f aca="true" t="shared" si="634" ref="G314:G317">+D314*E314*(1+F314)</f>
        <v>104504.40000000001</v>
      </c>
      <c r="I314" s="122"/>
      <c r="J314" s="122"/>
      <c r="K314" s="28"/>
      <c r="L314" s="130"/>
      <c r="M314" s="28"/>
      <c r="N314" s="130"/>
      <c r="O314" s="28"/>
      <c r="P314" s="130"/>
      <c r="Q314" s="28"/>
      <c r="R314" s="130"/>
      <c r="S314" s="28"/>
      <c r="T314" s="130"/>
      <c r="U314" s="28"/>
      <c r="V314" s="130"/>
      <c r="W314" s="28"/>
      <c r="X314" s="130"/>
      <c r="Y314" s="28"/>
      <c r="Z314" s="130"/>
      <c r="AA314" s="28"/>
      <c r="AB314" s="130"/>
      <c r="AC314" s="28"/>
      <c r="AD314" s="130"/>
      <c r="AE314" s="56"/>
    </row>
    <row r="315" spans="2:31" ht="15">
      <c r="B315" s="88" t="s">
        <v>115</v>
      </c>
      <c r="C315" s="87">
        <v>1233</v>
      </c>
      <c r="D315" s="90">
        <v>41.63</v>
      </c>
      <c r="E315" s="87">
        <f t="shared" si="633"/>
        <v>1820</v>
      </c>
      <c r="F315" s="50">
        <v>0.32</v>
      </c>
      <c r="G315" s="23">
        <f t="shared" si="634"/>
        <v>100011.91200000001</v>
      </c>
      <c r="I315" s="122"/>
      <c r="J315" s="122"/>
      <c r="K315" s="28"/>
      <c r="L315" s="130"/>
      <c r="M315" s="28"/>
      <c r="N315" s="130"/>
      <c r="O315" s="28"/>
      <c r="P315" s="130"/>
      <c r="Q315" s="28"/>
      <c r="R315" s="130"/>
      <c r="S315" s="28"/>
      <c r="T315" s="130"/>
      <c r="U315" s="28"/>
      <c r="V315" s="130"/>
      <c r="W315" s="28"/>
      <c r="X315" s="130"/>
      <c r="Y315" s="28"/>
      <c r="Z315" s="130"/>
      <c r="AA315" s="28"/>
      <c r="AB315" s="130"/>
      <c r="AC315" s="28"/>
      <c r="AD315" s="130"/>
      <c r="AE315" s="56"/>
    </row>
    <row r="316" spans="2:31" ht="15">
      <c r="B316" s="88" t="s">
        <v>105</v>
      </c>
      <c r="C316" s="87">
        <v>1230</v>
      </c>
      <c r="D316" s="90">
        <v>41.63</v>
      </c>
      <c r="E316" s="87">
        <f t="shared" si="633"/>
        <v>1820</v>
      </c>
      <c r="F316" s="50">
        <v>0.32</v>
      </c>
      <c r="G316" s="23">
        <f t="shared" si="634"/>
        <v>100011.91200000001</v>
      </c>
      <c r="I316" s="122"/>
      <c r="J316" s="122"/>
      <c r="K316" s="28"/>
      <c r="L316" s="130"/>
      <c r="M316" s="28"/>
      <c r="N316" s="130"/>
      <c r="O316" s="28"/>
      <c r="P316" s="130"/>
      <c r="Q316" s="28"/>
      <c r="R316" s="130"/>
      <c r="S316" s="28"/>
      <c r="T316" s="130"/>
      <c r="U316" s="28"/>
      <c r="V316" s="130"/>
      <c r="W316" s="28"/>
      <c r="X316" s="130"/>
      <c r="Y316" s="28"/>
      <c r="Z316" s="130"/>
      <c r="AA316" s="28"/>
      <c r="AB316" s="130"/>
      <c r="AC316" s="28"/>
      <c r="AD316" s="130"/>
      <c r="AE316" s="56"/>
    </row>
    <row r="317" spans="2:31" ht="15">
      <c r="B317" s="88" t="s">
        <v>116</v>
      </c>
      <c r="C317" s="87">
        <v>2205</v>
      </c>
      <c r="D317" s="90">
        <v>30.72</v>
      </c>
      <c r="E317" s="87">
        <v>1885</v>
      </c>
      <c r="F317" s="50">
        <v>0.32</v>
      </c>
      <c r="G317" s="23">
        <f t="shared" si="634"/>
        <v>76437.504</v>
      </c>
      <c r="I317" s="122"/>
      <c r="J317" s="122"/>
      <c r="K317" s="28"/>
      <c r="L317" s="130"/>
      <c r="M317" s="28"/>
      <c r="N317" s="130"/>
      <c r="O317" s="28"/>
      <c r="P317" s="130"/>
      <c r="Q317" s="28"/>
      <c r="R317" s="130"/>
      <c r="S317" s="28"/>
      <c r="T317" s="130"/>
      <c r="U317" s="28"/>
      <c r="V317" s="130"/>
      <c r="W317" s="28"/>
      <c r="X317" s="130"/>
      <c r="Y317" s="28"/>
      <c r="Z317" s="130"/>
      <c r="AA317" s="28"/>
      <c r="AB317" s="130"/>
      <c r="AC317" s="28"/>
      <c r="AD317" s="130"/>
      <c r="AE317" s="56"/>
    </row>
    <row r="318" spans="1:31" ht="15">
      <c r="A318" t="str">
        <f>+B286&amp;B312&amp;B318</f>
        <v>PartenariatPersonnel professionnelTotal</v>
      </c>
      <c r="B318" t="s">
        <v>8</v>
      </c>
      <c r="D318" s="30"/>
      <c r="F318" s="50"/>
      <c r="G318" s="23"/>
      <c r="I318" s="70"/>
      <c r="J318" s="70"/>
      <c r="K318" s="28">
        <f>+SUM(K313:K317)</f>
        <v>0</v>
      </c>
      <c r="L318" s="67">
        <f aca="true" t="shared" si="635" ref="L318">+SUM(L313:L317)</f>
        <v>0</v>
      </c>
      <c r="M318" s="28">
        <f aca="true" t="shared" si="636" ref="M318">+SUM(M313:M317)</f>
        <v>0</v>
      </c>
      <c r="N318" s="67">
        <f aca="true" t="shared" si="637" ref="N318">+SUM(N313:N317)</f>
        <v>0</v>
      </c>
      <c r="O318" s="28">
        <f aca="true" t="shared" si="638" ref="O318">+SUM(O313:O317)</f>
        <v>0</v>
      </c>
      <c r="P318" s="67">
        <f aca="true" t="shared" si="639" ref="P318">+SUM(P313:P317)</f>
        <v>0</v>
      </c>
      <c r="Q318" s="28">
        <f aca="true" t="shared" si="640" ref="Q318">+SUM(Q313:Q317)</f>
        <v>0</v>
      </c>
      <c r="R318" s="67">
        <f aca="true" t="shared" si="641" ref="R318">+SUM(R313:R317)</f>
        <v>0</v>
      </c>
      <c r="S318" s="28">
        <f aca="true" t="shared" si="642" ref="S318">+SUM(S313:S317)</f>
        <v>0</v>
      </c>
      <c r="T318" s="67">
        <f aca="true" t="shared" si="643" ref="T318">+SUM(T313:T317)</f>
        <v>0</v>
      </c>
      <c r="U318" s="28">
        <f aca="true" t="shared" si="644" ref="U318">+SUM(U313:U317)</f>
        <v>0</v>
      </c>
      <c r="V318" s="67">
        <f aca="true" t="shared" si="645" ref="V318">+SUM(V313:V317)</f>
        <v>0</v>
      </c>
      <c r="W318" s="28">
        <f aca="true" t="shared" si="646" ref="W318">+SUM(W313:W317)</f>
        <v>0</v>
      </c>
      <c r="X318" s="67">
        <f aca="true" t="shared" si="647" ref="X318">+SUM(X313:X317)</f>
        <v>0</v>
      </c>
      <c r="Y318" s="28">
        <f aca="true" t="shared" si="648" ref="Y318">+SUM(Y313:Y317)</f>
        <v>0</v>
      </c>
      <c r="Z318" s="67">
        <f aca="true" t="shared" si="649" ref="Z318">+SUM(Z313:Z317)</f>
        <v>0</v>
      </c>
      <c r="AA318" s="28">
        <f aca="true" t="shared" si="650" ref="AA318">+SUM(AA313:AA317)</f>
        <v>0</v>
      </c>
      <c r="AB318" s="67">
        <f aca="true" t="shared" si="651" ref="AB318">+SUM(AB313:AB317)</f>
        <v>0</v>
      </c>
      <c r="AC318" s="28">
        <f aca="true" t="shared" si="652" ref="AC318">+SUM(AC313:AC317)</f>
        <v>0</v>
      </c>
      <c r="AD318" s="67">
        <f aca="true" t="shared" si="653" ref="AD318">+SUM(AD313:AD317)</f>
        <v>0</v>
      </c>
      <c r="AE318" s="56"/>
    </row>
    <row r="319" spans="2:30" ht="15">
      <c r="B319" t="s">
        <v>47</v>
      </c>
      <c r="I319" s="70"/>
      <c r="J319" s="70"/>
      <c r="K319" s="28"/>
      <c r="L319" s="67"/>
      <c r="M319" s="28"/>
      <c r="N319" s="67"/>
      <c r="O319" s="28"/>
      <c r="P319" s="67"/>
      <c r="Q319" s="28"/>
      <c r="R319" s="67"/>
      <c r="S319" s="28"/>
      <c r="T319" s="67"/>
      <c r="U319" s="28"/>
      <c r="V319" s="67"/>
      <c r="W319" s="28"/>
      <c r="X319" s="67"/>
      <c r="Y319" s="28"/>
      <c r="Z319" s="67"/>
      <c r="AA319" s="28"/>
      <c r="AB319" s="67"/>
      <c r="AC319" s="28"/>
      <c r="AD319" s="67"/>
    </row>
    <row r="320" spans="2:31" ht="15">
      <c r="B320" s="88" t="s">
        <v>106</v>
      </c>
      <c r="C320" s="87">
        <v>5311</v>
      </c>
      <c r="D320" s="90">
        <v>23.65</v>
      </c>
      <c r="E320" s="87">
        <v>1820</v>
      </c>
      <c r="F320" s="50">
        <v>0.32</v>
      </c>
      <c r="G320" s="23">
        <f aca="true" t="shared" si="654" ref="G320:G323">+D320*E320*(1+F320)</f>
        <v>56816.76</v>
      </c>
      <c r="I320" s="122"/>
      <c r="J320" s="122"/>
      <c r="K320" s="28"/>
      <c r="L320" s="130"/>
      <c r="M320" s="28"/>
      <c r="N320" s="130"/>
      <c r="O320" s="28"/>
      <c r="P320" s="130"/>
      <c r="Q320" s="28"/>
      <c r="R320" s="130"/>
      <c r="S320" s="28"/>
      <c r="T320" s="130"/>
      <c r="U320" s="28"/>
      <c r="V320" s="130"/>
      <c r="W320" s="28"/>
      <c r="X320" s="130"/>
      <c r="Y320" s="28"/>
      <c r="Z320" s="130"/>
      <c r="AA320" s="28"/>
      <c r="AB320" s="130"/>
      <c r="AC320" s="28"/>
      <c r="AD320" s="130"/>
      <c r="AE320" s="56"/>
    </row>
    <row r="321" spans="2:31" ht="15">
      <c r="B321" s="88" t="s">
        <v>107</v>
      </c>
      <c r="C321" s="87">
        <v>5314</v>
      </c>
      <c r="D321" s="90">
        <v>23.22</v>
      </c>
      <c r="E321" s="87">
        <v>1820</v>
      </c>
      <c r="F321" s="50">
        <v>0.32</v>
      </c>
      <c r="G321" s="23">
        <f t="shared" si="654"/>
        <v>55783.728</v>
      </c>
      <c r="I321" s="122"/>
      <c r="J321" s="122"/>
      <c r="K321" s="28"/>
      <c r="L321" s="130"/>
      <c r="M321" s="28"/>
      <c r="N321" s="130"/>
      <c r="O321" s="28"/>
      <c r="P321" s="130"/>
      <c r="Q321" s="28"/>
      <c r="R321" s="130"/>
      <c r="S321" s="28"/>
      <c r="T321" s="130"/>
      <c r="U321" s="28"/>
      <c r="V321" s="130"/>
      <c r="W321" s="28"/>
      <c r="X321" s="130"/>
      <c r="Y321" s="28"/>
      <c r="Z321" s="130"/>
      <c r="AA321" s="28"/>
      <c r="AB321" s="130"/>
      <c r="AC321" s="28"/>
      <c r="AD321" s="130"/>
      <c r="AE321" s="56"/>
    </row>
    <row r="322" spans="2:31" ht="15">
      <c r="B322" s="88" t="s">
        <v>108</v>
      </c>
      <c r="C322" s="87">
        <v>5316</v>
      </c>
      <c r="D322" s="90">
        <v>21.55</v>
      </c>
      <c r="E322" s="87">
        <v>1820</v>
      </c>
      <c r="F322" s="50">
        <v>0.32</v>
      </c>
      <c r="G322" s="23">
        <f t="shared" si="654"/>
        <v>51771.72</v>
      </c>
      <c r="I322" s="122"/>
      <c r="J322" s="122"/>
      <c r="K322" s="28"/>
      <c r="L322" s="130"/>
      <c r="M322" s="28"/>
      <c r="N322" s="130"/>
      <c r="O322" s="28"/>
      <c r="P322" s="130"/>
      <c r="Q322" s="28"/>
      <c r="R322" s="130"/>
      <c r="S322" s="28"/>
      <c r="T322" s="130"/>
      <c r="U322" s="28"/>
      <c r="V322" s="130"/>
      <c r="W322" s="28"/>
      <c r="X322" s="130"/>
      <c r="Y322" s="28"/>
      <c r="Z322" s="130"/>
      <c r="AA322" s="28"/>
      <c r="AB322" s="130"/>
      <c r="AC322" s="28"/>
      <c r="AD322" s="130"/>
      <c r="AE322" s="56"/>
    </row>
    <row r="323" spans="2:31" ht="15">
      <c r="B323" s="88" t="s">
        <v>117</v>
      </c>
      <c r="C323" s="87">
        <v>5318</v>
      </c>
      <c r="D323" s="90">
        <v>20.22</v>
      </c>
      <c r="E323" s="87">
        <v>1820</v>
      </c>
      <c r="F323" s="50">
        <v>0.32</v>
      </c>
      <c r="G323" s="23">
        <f t="shared" si="654"/>
        <v>48576.528000000006</v>
      </c>
      <c r="I323" s="122"/>
      <c r="J323" s="122"/>
      <c r="K323" s="28"/>
      <c r="L323" s="130"/>
      <c r="M323" s="28"/>
      <c r="N323" s="130"/>
      <c r="O323" s="28"/>
      <c r="P323" s="130"/>
      <c r="Q323" s="28"/>
      <c r="R323" s="130"/>
      <c r="S323" s="28"/>
      <c r="T323" s="130"/>
      <c r="U323" s="28"/>
      <c r="V323" s="130"/>
      <c r="W323" s="28"/>
      <c r="X323" s="130"/>
      <c r="Y323" s="28"/>
      <c r="Z323" s="130"/>
      <c r="AA323" s="28"/>
      <c r="AB323" s="130"/>
      <c r="AC323" s="28"/>
      <c r="AD323" s="130"/>
      <c r="AE323" s="56"/>
    </row>
    <row r="324" spans="1:31" ht="15">
      <c r="A324" t="str">
        <f>+B286&amp;B319&amp;B324</f>
        <v>PartenariatPersonnel administratifTotal</v>
      </c>
      <c r="B324" t="s">
        <v>8</v>
      </c>
      <c r="I324" s="123"/>
      <c r="J324" s="123"/>
      <c r="K324" s="28">
        <f>+SUM(K320:K323)</f>
        <v>0</v>
      </c>
      <c r="L324" s="67">
        <f aca="true" t="shared" si="655" ref="L324">+SUM(L320:L323)</f>
        <v>0</v>
      </c>
      <c r="M324" s="28">
        <f aca="true" t="shared" si="656" ref="M324">+SUM(M320:M323)</f>
        <v>0</v>
      </c>
      <c r="N324" s="67">
        <f aca="true" t="shared" si="657" ref="N324">+SUM(N320:N323)</f>
        <v>0</v>
      </c>
      <c r="O324" s="28">
        <f aca="true" t="shared" si="658" ref="O324">+SUM(O320:O323)</f>
        <v>0</v>
      </c>
      <c r="P324" s="67">
        <f aca="true" t="shared" si="659" ref="P324">+SUM(P320:P323)</f>
        <v>0</v>
      </c>
      <c r="Q324" s="28">
        <f aca="true" t="shared" si="660" ref="Q324">+SUM(Q320:Q323)</f>
        <v>0</v>
      </c>
      <c r="R324" s="67">
        <f aca="true" t="shared" si="661" ref="R324">+SUM(R320:R323)</f>
        <v>0</v>
      </c>
      <c r="S324" s="28">
        <f aca="true" t="shared" si="662" ref="S324">+SUM(S320:S323)</f>
        <v>0</v>
      </c>
      <c r="T324" s="67">
        <f aca="true" t="shared" si="663" ref="T324">+SUM(T320:T323)</f>
        <v>0</v>
      </c>
      <c r="U324" s="28">
        <f aca="true" t="shared" si="664" ref="U324">+SUM(U320:U323)</f>
        <v>0</v>
      </c>
      <c r="V324" s="67">
        <f aca="true" t="shared" si="665" ref="V324">+SUM(V320:V323)</f>
        <v>0</v>
      </c>
      <c r="W324" s="28">
        <f aca="true" t="shared" si="666" ref="W324">+SUM(W320:W323)</f>
        <v>0</v>
      </c>
      <c r="X324" s="67">
        <f aca="true" t="shared" si="667" ref="X324">+SUM(X320:X323)</f>
        <v>0</v>
      </c>
      <c r="Y324" s="28">
        <f aca="true" t="shared" si="668" ref="Y324">+SUM(Y320:Y323)</f>
        <v>0</v>
      </c>
      <c r="Z324" s="67">
        <f aca="true" t="shared" si="669" ref="Z324">+SUM(Z320:Z323)</f>
        <v>0</v>
      </c>
      <c r="AA324" s="28">
        <f aca="true" t="shared" si="670" ref="AA324">+SUM(AA320:AA323)</f>
        <v>0</v>
      </c>
      <c r="AB324" s="67">
        <f aca="true" t="shared" si="671" ref="AB324">+SUM(AB320:AB323)</f>
        <v>0</v>
      </c>
      <c r="AC324" s="28">
        <f aca="true" t="shared" si="672" ref="AC324">+SUM(AC320:AC323)</f>
        <v>0</v>
      </c>
      <c r="AD324" s="67">
        <f aca="true" t="shared" si="673" ref="AD324">+SUM(AD320:AD323)</f>
        <v>0</v>
      </c>
      <c r="AE324" s="36"/>
    </row>
    <row r="325" spans="2:30" ht="15">
      <c r="B325" s="64"/>
      <c r="I325" s="15"/>
      <c r="J325" s="15"/>
      <c r="K325" s="78"/>
      <c r="L325" s="46"/>
      <c r="M325" s="78"/>
      <c r="N325" s="46"/>
      <c r="O325" s="78"/>
      <c r="P325" s="46"/>
      <c r="Q325" s="78"/>
      <c r="R325" s="46"/>
      <c r="S325" s="78"/>
      <c r="T325" s="46"/>
      <c r="U325" s="78"/>
      <c r="V325" s="46"/>
      <c r="W325" s="78"/>
      <c r="X325" s="46"/>
      <c r="Y325" s="78"/>
      <c r="Z325" s="46"/>
      <c r="AA325" s="78"/>
      <c r="AB325" s="46"/>
      <c r="AC325" s="78"/>
      <c r="AD325" s="46"/>
    </row>
    <row r="326" spans="2:30" ht="15">
      <c r="B326" t="s">
        <v>53</v>
      </c>
      <c r="I326" s="15"/>
      <c r="J326" s="15"/>
      <c r="K326" s="78"/>
      <c r="L326" s="46"/>
      <c r="M326" s="78"/>
      <c r="N326" s="46"/>
      <c r="O326" s="78"/>
      <c r="P326" s="46"/>
      <c r="Q326" s="78"/>
      <c r="R326" s="46"/>
      <c r="S326" s="78"/>
      <c r="T326" s="46"/>
      <c r="U326" s="78"/>
      <c r="V326" s="46"/>
      <c r="W326" s="78"/>
      <c r="X326" s="46"/>
      <c r="Y326" s="78"/>
      <c r="Z326" s="46"/>
      <c r="AA326" s="78"/>
      <c r="AB326" s="46"/>
      <c r="AC326" s="78"/>
      <c r="AD326" s="46"/>
    </row>
    <row r="327" spans="2:31" ht="15">
      <c r="B327" s="88" t="s">
        <v>110</v>
      </c>
      <c r="C327" s="87">
        <v>6373</v>
      </c>
      <c r="D327" s="90">
        <v>21.44</v>
      </c>
      <c r="E327" s="87">
        <f>38.75*52</f>
        <v>2015</v>
      </c>
      <c r="F327" s="50">
        <v>0.32</v>
      </c>
      <c r="G327" s="23">
        <f aca="true" t="shared" si="674" ref="G327:G329">+D327*E327*(1+F327)</f>
        <v>57026.11200000001</v>
      </c>
      <c r="I327" s="122"/>
      <c r="J327" s="122"/>
      <c r="K327" s="28"/>
      <c r="L327" s="130"/>
      <c r="M327" s="28"/>
      <c r="N327" s="130"/>
      <c r="O327" s="28"/>
      <c r="P327" s="130"/>
      <c r="Q327" s="28"/>
      <c r="R327" s="130"/>
      <c r="S327" s="28"/>
      <c r="T327" s="130"/>
      <c r="U327" s="28"/>
      <c r="V327" s="130"/>
      <c r="W327" s="28"/>
      <c r="X327" s="130"/>
      <c r="Y327" s="28"/>
      <c r="Z327" s="130"/>
      <c r="AA327" s="28"/>
      <c r="AB327" s="130"/>
      <c r="AC327" s="28"/>
      <c r="AD327" s="130"/>
      <c r="AE327" s="56"/>
    </row>
    <row r="328" spans="2:31" ht="15">
      <c r="B328" s="88" t="s">
        <v>111</v>
      </c>
      <c r="C328" s="87">
        <v>6334</v>
      </c>
      <c r="D328" s="90">
        <v>19.69</v>
      </c>
      <c r="E328" s="87">
        <v>2015</v>
      </c>
      <c r="F328" s="50">
        <v>0.32</v>
      </c>
      <c r="G328" s="23">
        <f t="shared" si="674"/>
        <v>52371.46200000001</v>
      </c>
      <c r="I328" s="122"/>
      <c r="J328" s="122"/>
      <c r="K328" s="28"/>
      <c r="L328" s="130"/>
      <c r="M328" s="28"/>
      <c r="N328" s="130"/>
      <c r="O328" s="28"/>
      <c r="P328" s="130"/>
      <c r="Q328" s="28"/>
      <c r="R328" s="130"/>
      <c r="S328" s="28"/>
      <c r="T328" s="130"/>
      <c r="U328" s="28"/>
      <c r="V328" s="130"/>
      <c r="W328" s="28"/>
      <c r="X328" s="130"/>
      <c r="Y328" s="28"/>
      <c r="Z328" s="130"/>
      <c r="AA328" s="28"/>
      <c r="AB328" s="130"/>
      <c r="AC328" s="28"/>
      <c r="AD328" s="130"/>
      <c r="AE328" s="56"/>
    </row>
    <row r="329" spans="2:31" ht="15">
      <c r="B329" s="88" t="s">
        <v>112</v>
      </c>
      <c r="C329" s="87">
        <v>6317</v>
      </c>
      <c r="D329" s="90">
        <v>23.08</v>
      </c>
      <c r="E329" s="87">
        <v>2015</v>
      </c>
      <c r="F329" s="50">
        <v>0.32</v>
      </c>
      <c r="G329" s="23">
        <f t="shared" si="674"/>
        <v>61388.184</v>
      </c>
      <c r="I329" s="122"/>
      <c r="J329" s="122"/>
      <c r="K329" s="28"/>
      <c r="L329" s="130"/>
      <c r="M329" s="28"/>
      <c r="N329" s="130"/>
      <c r="O329" s="28"/>
      <c r="P329" s="130"/>
      <c r="Q329" s="28"/>
      <c r="R329" s="130"/>
      <c r="S329" s="28"/>
      <c r="T329" s="130"/>
      <c r="U329" s="28"/>
      <c r="V329" s="130"/>
      <c r="W329" s="28"/>
      <c r="X329" s="130"/>
      <c r="Y329" s="28"/>
      <c r="Z329" s="130"/>
      <c r="AA329" s="28"/>
      <c r="AB329" s="130"/>
      <c r="AC329" s="28"/>
      <c r="AD329" s="130"/>
      <c r="AE329" s="56"/>
    </row>
    <row r="330" spans="1:31" ht="15">
      <c r="A330" t="str">
        <f>+B286&amp;B326&amp;B330</f>
        <v>PartenariatPersonnel de soutien (entretien, hygiène, etc)Total</v>
      </c>
      <c r="B330" t="s">
        <v>8</v>
      </c>
      <c r="I330" s="123"/>
      <c r="J330" s="123"/>
      <c r="K330" s="28">
        <f>+SUM(K327:K329)</f>
        <v>0</v>
      </c>
      <c r="L330" s="67">
        <f aca="true" t="shared" si="675" ref="L330">+SUM(L327:L329)</f>
        <v>0</v>
      </c>
      <c r="M330" s="28">
        <f aca="true" t="shared" si="676" ref="M330">+SUM(M327:M329)</f>
        <v>0</v>
      </c>
      <c r="N330" s="67">
        <f aca="true" t="shared" si="677" ref="N330">+SUM(N327:N329)</f>
        <v>0</v>
      </c>
      <c r="O330" s="28">
        <f aca="true" t="shared" si="678" ref="O330">+SUM(O327:O329)</f>
        <v>0</v>
      </c>
      <c r="P330" s="67">
        <f aca="true" t="shared" si="679" ref="P330">+SUM(P327:P329)</f>
        <v>0</v>
      </c>
      <c r="Q330" s="28">
        <f aca="true" t="shared" si="680" ref="Q330">+SUM(Q327:Q329)</f>
        <v>0</v>
      </c>
      <c r="R330" s="67">
        <f aca="true" t="shared" si="681" ref="R330">+SUM(R327:R329)</f>
        <v>0</v>
      </c>
      <c r="S330" s="28">
        <f aca="true" t="shared" si="682" ref="S330">+SUM(S327:S329)</f>
        <v>0</v>
      </c>
      <c r="T330" s="67">
        <f aca="true" t="shared" si="683" ref="T330">+SUM(T327:T329)</f>
        <v>0</v>
      </c>
      <c r="U330" s="28">
        <f aca="true" t="shared" si="684" ref="U330">+SUM(U327:U329)</f>
        <v>0</v>
      </c>
      <c r="V330" s="67">
        <f aca="true" t="shared" si="685" ref="V330">+SUM(V327:V329)</f>
        <v>0</v>
      </c>
      <c r="W330" s="28">
        <f aca="true" t="shared" si="686" ref="W330">+SUM(W327:W329)</f>
        <v>0</v>
      </c>
      <c r="X330" s="67">
        <f aca="true" t="shared" si="687" ref="X330">+SUM(X327:X329)</f>
        <v>0</v>
      </c>
      <c r="Y330" s="28">
        <f aca="true" t="shared" si="688" ref="Y330">+SUM(Y327:Y329)</f>
        <v>0</v>
      </c>
      <c r="Z330" s="67">
        <f aca="true" t="shared" si="689" ref="Z330">+SUM(Z327:Z329)</f>
        <v>0</v>
      </c>
      <c r="AA330" s="28">
        <f aca="true" t="shared" si="690" ref="AA330">+SUM(AA327:AA329)</f>
        <v>0</v>
      </c>
      <c r="AB330" s="67">
        <f aca="true" t="shared" si="691" ref="AB330">+SUM(AB327:AB329)</f>
        <v>0</v>
      </c>
      <c r="AC330" s="28">
        <f aca="true" t="shared" si="692" ref="AC330">+SUM(AC327:AC329)</f>
        <v>0</v>
      </c>
      <c r="AD330" s="67">
        <f aca="true" t="shared" si="693" ref="AD330">+SUM(AD327:AD329)</f>
        <v>0</v>
      </c>
      <c r="AE330" s="36"/>
    </row>
    <row r="331" spans="9:30" ht="15">
      <c r="I331" s="15"/>
      <c r="J331" s="15"/>
      <c r="K331" s="78"/>
      <c r="L331" s="46"/>
      <c r="M331" s="78"/>
      <c r="N331" s="46"/>
      <c r="O331" s="78"/>
      <c r="P331" s="46"/>
      <c r="Q331" s="78"/>
      <c r="R331" s="46"/>
      <c r="S331" s="78"/>
      <c r="T331" s="46"/>
      <c r="U331" s="78"/>
      <c r="V331" s="46"/>
      <c r="W331" s="78"/>
      <c r="X331" s="46"/>
      <c r="Y331" s="78"/>
      <c r="Z331" s="46"/>
      <c r="AA331" s="78"/>
      <c r="AB331" s="46"/>
      <c r="AC331" s="78"/>
      <c r="AD331" s="46"/>
    </row>
    <row r="332" spans="9:30" ht="15">
      <c r="I332" s="124"/>
      <c r="J332" s="124"/>
      <c r="K332" s="78"/>
      <c r="L332" s="46"/>
      <c r="M332" s="78"/>
      <c r="N332" s="46"/>
      <c r="O332" s="78"/>
      <c r="P332" s="46"/>
      <c r="Q332" s="78"/>
      <c r="R332" s="46"/>
      <c r="S332" s="78"/>
      <c r="T332" s="46"/>
      <c r="U332" s="78"/>
      <c r="V332" s="46"/>
      <c r="W332" s="78"/>
      <c r="X332" s="46"/>
      <c r="Y332" s="78"/>
      <c r="Z332" s="46"/>
      <c r="AA332" s="78"/>
      <c r="AB332" s="46"/>
      <c r="AC332" s="78"/>
      <c r="AD332" s="46"/>
    </row>
    <row r="333" spans="2:31" ht="15">
      <c r="B333" s="87" t="s">
        <v>58</v>
      </c>
      <c r="C333" s="87"/>
      <c r="D333" s="87"/>
      <c r="E333" s="87"/>
      <c r="F333" s="87"/>
      <c r="G333" s="87"/>
      <c r="H333" s="87"/>
      <c r="I333" s="87"/>
      <c r="J333" s="87"/>
      <c r="K333" s="28"/>
      <c r="L333" s="130"/>
      <c r="M333" s="28"/>
      <c r="N333" s="130"/>
      <c r="O333" s="28"/>
      <c r="P333" s="130"/>
      <c r="Q333" s="28"/>
      <c r="R333" s="130"/>
      <c r="S333" s="28"/>
      <c r="T333" s="130"/>
      <c r="U333" s="28"/>
      <c r="V333" s="130"/>
      <c r="W333" s="28"/>
      <c r="X333" s="130"/>
      <c r="Y333" s="28"/>
      <c r="Z333" s="130"/>
      <c r="AA333" s="28"/>
      <c r="AB333" s="130"/>
      <c r="AC333" s="28"/>
      <c r="AD333" s="130"/>
      <c r="AE333" s="145"/>
    </row>
    <row r="334" spans="2:31" ht="15">
      <c r="B334" s="87"/>
      <c r="C334" s="87"/>
      <c r="D334" s="87"/>
      <c r="E334" s="87"/>
      <c r="F334" s="87"/>
      <c r="G334" s="87"/>
      <c r="H334" s="87"/>
      <c r="I334" s="87"/>
      <c r="J334" s="87"/>
      <c r="K334" s="28"/>
      <c r="L334" s="130"/>
      <c r="M334" s="28"/>
      <c r="N334" s="130"/>
      <c r="O334" s="28"/>
      <c r="P334" s="130"/>
      <c r="Q334" s="28"/>
      <c r="R334" s="130"/>
      <c r="S334" s="28"/>
      <c r="T334" s="130"/>
      <c r="U334" s="28"/>
      <c r="V334" s="130"/>
      <c r="W334" s="28"/>
      <c r="X334" s="130"/>
      <c r="Y334" s="28"/>
      <c r="Z334" s="130"/>
      <c r="AA334" s="28"/>
      <c r="AB334" s="130"/>
      <c r="AC334" s="28"/>
      <c r="AD334" s="130"/>
      <c r="AE334" s="145"/>
    </row>
    <row r="335" spans="2:31" ht="15">
      <c r="B335" s="87"/>
      <c r="C335" s="87"/>
      <c r="D335" s="87"/>
      <c r="E335" s="87"/>
      <c r="F335" s="87"/>
      <c r="G335" s="87"/>
      <c r="H335" s="87"/>
      <c r="I335" s="87"/>
      <c r="J335" s="87"/>
      <c r="K335" s="28"/>
      <c r="L335" s="130"/>
      <c r="M335" s="28"/>
      <c r="N335" s="130"/>
      <c r="O335" s="28"/>
      <c r="P335" s="130"/>
      <c r="Q335" s="28"/>
      <c r="R335" s="130"/>
      <c r="S335" s="28"/>
      <c r="T335" s="130"/>
      <c r="U335" s="28"/>
      <c r="V335" s="130"/>
      <c r="W335" s="28"/>
      <c r="X335" s="130"/>
      <c r="Y335" s="28"/>
      <c r="Z335" s="130"/>
      <c r="AA335" s="28"/>
      <c r="AB335" s="130"/>
      <c r="AC335" s="28"/>
      <c r="AD335" s="130"/>
      <c r="AE335" s="145"/>
    </row>
    <row r="336" spans="2:31" ht="15">
      <c r="B336" s="87"/>
      <c r="C336" s="87"/>
      <c r="D336" s="87"/>
      <c r="E336" s="87"/>
      <c r="F336" s="87"/>
      <c r="G336" s="87"/>
      <c r="H336" s="87"/>
      <c r="I336" s="87"/>
      <c r="J336" s="87"/>
      <c r="K336" s="28"/>
      <c r="L336" s="130"/>
      <c r="M336" s="28"/>
      <c r="N336" s="130"/>
      <c r="O336" s="28"/>
      <c r="P336" s="130"/>
      <c r="Q336" s="28"/>
      <c r="R336" s="130"/>
      <c r="S336" s="28"/>
      <c r="T336" s="130"/>
      <c r="U336" s="28"/>
      <c r="V336" s="130"/>
      <c r="W336" s="28"/>
      <c r="X336" s="130"/>
      <c r="Y336" s="28"/>
      <c r="Z336" s="130"/>
      <c r="AA336" s="28"/>
      <c r="AB336" s="130"/>
      <c r="AC336" s="28"/>
      <c r="AD336" s="130"/>
      <c r="AE336" s="145"/>
    </row>
    <row r="337" spans="2:31" ht="15">
      <c r="B337" s="87"/>
      <c r="C337" s="87"/>
      <c r="D337" s="87"/>
      <c r="E337" s="87"/>
      <c r="F337" s="87"/>
      <c r="G337" s="87"/>
      <c r="H337" s="87"/>
      <c r="I337" s="87"/>
      <c r="J337" s="87"/>
      <c r="K337" s="28"/>
      <c r="L337" s="130"/>
      <c r="M337" s="28"/>
      <c r="N337" s="130"/>
      <c r="O337" s="28"/>
      <c r="P337" s="130"/>
      <c r="Q337" s="28"/>
      <c r="R337" s="130"/>
      <c r="S337" s="28"/>
      <c r="T337" s="130"/>
      <c r="U337" s="28"/>
      <c r="V337" s="130"/>
      <c r="W337" s="28"/>
      <c r="X337" s="130"/>
      <c r="Y337" s="28"/>
      <c r="Z337" s="130"/>
      <c r="AA337" s="28"/>
      <c r="AB337" s="130"/>
      <c r="AC337" s="28"/>
      <c r="AD337" s="130"/>
      <c r="AE337" s="145"/>
    </row>
    <row r="338" spans="1:31" ht="15">
      <c r="A338" t="str">
        <f>+B286&amp;B333&amp;B338</f>
        <v>PartenariatMain-d'œuvre indépendanteTotal</v>
      </c>
      <c r="B338" s="87" t="s">
        <v>8</v>
      </c>
      <c r="C338" s="87"/>
      <c r="D338" s="87"/>
      <c r="E338" s="87"/>
      <c r="F338" s="87"/>
      <c r="G338" s="87"/>
      <c r="H338" s="87"/>
      <c r="I338" s="87"/>
      <c r="J338" s="87"/>
      <c r="K338" s="28"/>
      <c r="L338" s="130"/>
      <c r="M338" s="28"/>
      <c r="N338" s="130"/>
      <c r="O338" s="28"/>
      <c r="P338" s="130"/>
      <c r="Q338" s="28"/>
      <c r="R338" s="130"/>
      <c r="S338" s="28"/>
      <c r="T338" s="130"/>
      <c r="U338" s="28"/>
      <c r="V338" s="130"/>
      <c r="W338" s="28"/>
      <c r="X338" s="130"/>
      <c r="Y338" s="28"/>
      <c r="Z338" s="130"/>
      <c r="AA338" s="28"/>
      <c r="AB338" s="130"/>
      <c r="AC338" s="28"/>
      <c r="AD338" s="130"/>
      <c r="AE338" s="145"/>
    </row>
    <row r="339" spans="11:30" ht="15">
      <c r="K339" s="28">
        <f>+SUM(K333:K338)</f>
        <v>0</v>
      </c>
      <c r="L339" s="67">
        <f aca="true" t="shared" si="694" ref="L339">+SUM(L333:L338)</f>
        <v>0</v>
      </c>
      <c r="M339" s="28">
        <f aca="true" t="shared" si="695" ref="M339">+SUM(M333:M338)</f>
        <v>0</v>
      </c>
      <c r="N339" s="67">
        <f aca="true" t="shared" si="696" ref="N339">+SUM(N333:N338)</f>
        <v>0</v>
      </c>
      <c r="O339" s="28">
        <f aca="true" t="shared" si="697" ref="O339">+SUM(O333:O338)</f>
        <v>0</v>
      </c>
      <c r="P339" s="67">
        <f aca="true" t="shared" si="698" ref="P339">+SUM(P333:P338)</f>
        <v>0</v>
      </c>
      <c r="Q339" s="28">
        <f aca="true" t="shared" si="699" ref="Q339">+SUM(Q333:Q338)</f>
        <v>0</v>
      </c>
      <c r="R339" s="67">
        <f aca="true" t="shared" si="700" ref="R339">+SUM(R333:R338)</f>
        <v>0</v>
      </c>
      <c r="S339" s="28">
        <f aca="true" t="shared" si="701" ref="S339">+SUM(S333:S338)</f>
        <v>0</v>
      </c>
      <c r="T339" s="67">
        <f aca="true" t="shared" si="702" ref="T339">+SUM(T333:T338)</f>
        <v>0</v>
      </c>
      <c r="U339" s="28">
        <f aca="true" t="shared" si="703" ref="U339">+SUM(U333:U338)</f>
        <v>0</v>
      </c>
      <c r="V339" s="67">
        <f aca="true" t="shared" si="704" ref="V339">+SUM(V333:V338)</f>
        <v>0</v>
      </c>
      <c r="W339" s="28">
        <f aca="true" t="shared" si="705" ref="W339">+SUM(W333:W338)</f>
        <v>0</v>
      </c>
      <c r="X339" s="67">
        <f aca="true" t="shared" si="706" ref="X339">+SUM(X333:X338)</f>
        <v>0</v>
      </c>
      <c r="Y339" s="28">
        <f aca="true" t="shared" si="707" ref="Y339">+SUM(Y333:Y338)</f>
        <v>0</v>
      </c>
      <c r="Z339" s="67">
        <f aca="true" t="shared" si="708" ref="Z339">+SUM(Z333:Z338)</f>
        <v>0</v>
      </c>
      <c r="AA339" s="28">
        <f aca="true" t="shared" si="709" ref="AA339">+SUM(AA333:AA338)</f>
        <v>0</v>
      </c>
      <c r="AB339" s="67">
        <f aca="true" t="shared" si="710" ref="AB339">+SUM(AB333:AB338)</f>
        <v>0</v>
      </c>
      <c r="AC339" s="28">
        <f aca="true" t="shared" si="711" ref="AC339">+SUM(AC333:AC338)</f>
        <v>0</v>
      </c>
      <c r="AD339" s="67">
        <f aca="true" t="shared" si="712" ref="AD339">+SUM(AD333:AD338)</f>
        <v>0</v>
      </c>
    </row>
  </sheetData>
  <sheetProtection selectLockedCells="1"/>
  <printOptions gridLines="1"/>
  <pageMargins left="0.2362204724409449" right="0.2362204724409449" top="0.7480314960629921" bottom="0.7480314960629921" header="0.31496062992125984" footer="0.31496062992125984"/>
  <pageSetup fitToHeight="0" fitToWidth="1" horizontalDpi="600" verticalDpi="600" orientation="landscape" paperSize="3" scale="59" r:id="rId1"/>
  <headerFooter>
    <oddFooter>&amp;L&amp;Z&amp;F &amp;A&amp;R&amp;P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workbookViewId="0" topLeftCell="B1">
      <pane xSplit="5" ySplit="16" topLeftCell="G17" activePane="bottomRight" state="frozen"/>
      <selection pane="topLeft" activeCell="B1" sqref="B1"/>
      <selection pane="topRight" activeCell="G1" sqref="G1"/>
      <selection pane="bottomLeft" activeCell="B14" sqref="B14"/>
      <selection pane="bottomRight" activeCell="E2" sqref="E2"/>
    </sheetView>
  </sheetViews>
  <sheetFormatPr defaultColWidth="11.421875" defaultRowHeight="15"/>
  <cols>
    <col min="1" max="1" width="19.8515625" style="0" hidden="1" customWidth="1"/>
    <col min="2" max="2" width="4.8515625" style="0" customWidth="1"/>
    <col min="3" max="3" width="5.57421875" style="0" customWidth="1"/>
    <col min="4" max="4" width="4.7109375" style="0" customWidth="1"/>
    <col min="5" max="5" width="39.57421875" style="0" customWidth="1"/>
    <col min="6" max="6" width="12.8515625" style="0" customWidth="1"/>
    <col min="7" max="7" width="11.57421875" style="0" bestFit="1" customWidth="1"/>
    <col min="8" max="12" width="13.00390625" style="0" bestFit="1" customWidth="1"/>
    <col min="13" max="17" width="11.57421875" style="0" bestFit="1" customWidth="1"/>
  </cols>
  <sheetData>
    <row r="1" spans="1:17" ht="15">
      <c r="A1">
        <v>1</v>
      </c>
      <c r="B1">
        <v>2</v>
      </c>
      <c r="C1">
        <v>3</v>
      </c>
      <c r="D1">
        <v>4</v>
      </c>
      <c r="E1">
        <v>5</v>
      </c>
      <c r="F1">
        <v>6</v>
      </c>
      <c r="G1">
        <v>7</v>
      </c>
      <c r="H1">
        <v>8</v>
      </c>
      <c r="I1">
        <v>9</v>
      </c>
      <c r="J1">
        <v>10</v>
      </c>
      <c r="K1">
        <v>11</v>
      </c>
      <c r="L1">
        <v>12</v>
      </c>
      <c r="M1">
        <v>13</v>
      </c>
      <c r="N1">
        <v>14</v>
      </c>
      <c r="O1">
        <v>15</v>
      </c>
      <c r="P1">
        <v>16</v>
      </c>
      <c r="Q1">
        <v>17</v>
      </c>
    </row>
    <row r="2" spans="2:5" ht="15">
      <c r="B2" s="1" t="s">
        <v>24</v>
      </c>
      <c r="E2" s="1" t="str">
        <f>+Sommaire!D7</f>
        <v>ABC</v>
      </c>
    </row>
    <row r="5" ht="15">
      <c r="B5" s="1" t="s">
        <v>168</v>
      </c>
    </row>
    <row r="7" spans="6:17" ht="15.75" thickBot="1">
      <c r="F7" t="s">
        <v>173</v>
      </c>
      <c r="G7" s="142" t="s">
        <v>131</v>
      </c>
      <c r="H7" s="142" t="s">
        <v>121</v>
      </c>
      <c r="I7" s="142" t="s">
        <v>122</v>
      </c>
      <c r="J7" s="142" t="s">
        <v>123</v>
      </c>
      <c r="K7" s="142" t="s">
        <v>124</v>
      </c>
      <c r="L7" s="142" t="s">
        <v>125</v>
      </c>
      <c r="M7" s="142" t="s">
        <v>126</v>
      </c>
      <c r="N7" s="142" t="s">
        <v>127</v>
      </c>
      <c r="O7" s="142" t="s">
        <v>128</v>
      </c>
      <c r="P7" s="142" t="s">
        <v>129</v>
      </c>
      <c r="Q7" s="142" t="s">
        <v>130</v>
      </c>
    </row>
    <row r="8" spans="5:17" ht="15">
      <c r="E8" s="131" t="s">
        <v>21</v>
      </c>
      <c r="G8" s="15"/>
      <c r="H8" s="15"/>
      <c r="I8" s="15"/>
      <c r="J8" s="15"/>
      <c r="K8" s="15"/>
      <c r="L8" s="15"/>
      <c r="M8" s="15"/>
      <c r="N8" s="15"/>
      <c r="O8" s="15"/>
      <c r="P8" s="15"/>
      <c r="Q8" s="15"/>
    </row>
    <row r="9" spans="5:17" ht="15.75" thickBot="1">
      <c r="E9" s="132">
        <v>0.02</v>
      </c>
      <c r="G9" s="15"/>
      <c r="H9" s="15"/>
      <c r="I9" s="15"/>
      <c r="J9" s="15"/>
      <c r="K9" s="15"/>
      <c r="L9" s="15"/>
      <c r="M9" s="15"/>
      <c r="N9" s="15"/>
      <c r="O9" s="15"/>
      <c r="P9" s="15"/>
      <c r="Q9" s="15"/>
    </row>
    <row r="10" spans="5:17" ht="15">
      <c r="E10" s="133" t="s">
        <v>197</v>
      </c>
      <c r="G10" s="15"/>
      <c r="H10" s="15"/>
      <c r="I10" s="15"/>
      <c r="J10" s="15"/>
      <c r="K10" s="15"/>
      <c r="L10" s="15"/>
      <c r="M10" s="15"/>
      <c r="N10" s="15"/>
      <c r="O10" s="15"/>
      <c r="P10" s="15"/>
      <c r="Q10" s="15"/>
    </row>
    <row r="11" spans="5:17" ht="15.75" thickBot="1">
      <c r="E11" s="134">
        <v>1.32</v>
      </c>
      <c r="G11" s="15"/>
      <c r="H11" s="15"/>
      <c r="I11" s="15"/>
      <c r="J11" s="15"/>
      <c r="K11" s="15"/>
      <c r="L11" s="15"/>
      <c r="M11" s="15"/>
      <c r="N11" s="15"/>
      <c r="O11" s="15"/>
      <c r="P11" s="15"/>
      <c r="Q11" s="15"/>
    </row>
    <row r="12" spans="7:17" ht="15">
      <c r="G12" s="15"/>
      <c r="H12" s="15"/>
      <c r="I12" s="15"/>
      <c r="J12" s="15"/>
      <c r="K12" s="15"/>
      <c r="L12" s="15"/>
      <c r="M12" s="15"/>
      <c r="N12" s="15"/>
      <c r="O12" s="15"/>
      <c r="P12" s="15"/>
      <c r="Q12" s="15"/>
    </row>
    <row r="13" spans="3:17" ht="15">
      <c r="C13" t="s">
        <v>193</v>
      </c>
      <c r="G13" s="15"/>
      <c r="H13" s="15"/>
      <c r="I13" s="15"/>
      <c r="J13" s="15"/>
      <c r="K13" s="15"/>
      <c r="L13" s="15"/>
      <c r="M13" s="15"/>
      <c r="N13" s="15"/>
      <c r="O13" s="15"/>
      <c r="P13" s="15"/>
      <c r="Q13" s="15"/>
    </row>
    <row r="14" spans="5:17" ht="15">
      <c r="E14" s="104" t="s">
        <v>194</v>
      </c>
      <c r="G14" s="135"/>
      <c r="H14" s="135"/>
      <c r="I14" s="135"/>
      <c r="J14" s="135"/>
      <c r="K14" s="135"/>
      <c r="L14" s="135"/>
      <c r="M14" s="135"/>
      <c r="N14" s="135"/>
      <c r="O14" s="135"/>
      <c r="P14" s="135"/>
      <c r="Q14" s="135"/>
    </row>
    <row r="15" spans="5:17" ht="15">
      <c r="E15" s="105"/>
      <c r="G15" s="136"/>
      <c r="H15" s="136"/>
      <c r="I15" s="136"/>
      <c r="J15" s="136"/>
      <c r="K15" s="136"/>
      <c r="L15" s="136"/>
      <c r="M15" s="136"/>
      <c r="N15" s="136"/>
      <c r="O15" s="136"/>
      <c r="P15" s="136"/>
      <c r="Q15" s="136"/>
    </row>
    <row r="16" spans="5:17" ht="15">
      <c r="E16" s="105"/>
      <c r="G16" s="137" t="s">
        <v>18</v>
      </c>
      <c r="H16" s="137"/>
      <c r="I16" s="137"/>
      <c r="J16" s="137"/>
      <c r="K16" s="137"/>
      <c r="L16" s="137"/>
      <c r="M16" s="137"/>
      <c r="N16" s="137"/>
      <c r="O16" s="137"/>
      <c r="P16" s="137"/>
      <c r="Q16" s="137"/>
    </row>
    <row r="17" spans="7:17" ht="15">
      <c r="G17" s="15"/>
      <c r="H17" s="15"/>
      <c r="I17" s="15"/>
      <c r="J17" s="15"/>
      <c r="K17" s="15"/>
      <c r="L17" s="15"/>
      <c r="M17" s="15"/>
      <c r="N17" s="15"/>
      <c r="O17" s="15"/>
      <c r="P17" s="15"/>
      <c r="Q17" s="15"/>
    </row>
    <row r="18" spans="2:17" ht="15">
      <c r="B18" s="1" t="s">
        <v>169</v>
      </c>
      <c r="G18" s="15"/>
      <c r="H18" s="15"/>
      <c r="I18" s="15"/>
      <c r="J18" s="15"/>
      <c r="K18" s="15"/>
      <c r="L18" s="15"/>
      <c r="M18" s="15"/>
      <c r="N18" s="15"/>
      <c r="O18" s="15"/>
      <c r="P18" s="15"/>
      <c r="Q18" s="15"/>
    </row>
    <row r="19" spans="3:17" ht="15">
      <c r="C19" t="s">
        <v>50</v>
      </c>
      <c r="G19" s="15"/>
      <c r="H19" s="15"/>
      <c r="I19" s="15"/>
      <c r="J19" s="15"/>
      <c r="K19" s="15"/>
      <c r="L19" s="15"/>
      <c r="M19" s="15"/>
      <c r="N19" s="15"/>
      <c r="O19" s="15"/>
      <c r="P19" s="15"/>
      <c r="Q19" s="15"/>
    </row>
    <row r="20" spans="4:17" ht="15">
      <c r="D20" s="75" t="s">
        <v>51</v>
      </c>
      <c r="E20" s="76"/>
      <c r="F20" s="76"/>
      <c r="G20" s="117"/>
      <c r="H20" s="117"/>
      <c r="I20" s="117"/>
      <c r="J20" s="117"/>
      <c r="K20" s="117"/>
      <c r="L20" s="117"/>
      <c r="M20" s="117"/>
      <c r="N20" s="117"/>
      <c r="O20" s="117"/>
      <c r="P20" s="117"/>
      <c r="Q20" s="117"/>
    </row>
    <row r="21" spans="4:17" ht="15">
      <c r="D21" s="78"/>
      <c r="E21" s="86"/>
      <c r="F21" s="112">
        <f>+SUM(G21:Q21)</f>
        <v>0</v>
      </c>
      <c r="G21" s="138"/>
      <c r="H21" s="138"/>
      <c r="I21" s="138"/>
      <c r="J21" s="138"/>
      <c r="K21" s="138"/>
      <c r="L21" s="138"/>
      <c r="M21" s="138"/>
      <c r="N21" s="138"/>
      <c r="O21" s="138"/>
      <c r="P21" s="138"/>
      <c r="Q21" s="138"/>
    </row>
    <row r="22" spans="4:17" ht="15">
      <c r="D22" s="78"/>
      <c r="E22" s="86">
        <v>2</v>
      </c>
      <c r="F22" s="112">
        <f aca="true" t="shared" si="0" ref="F22:F26">+SUM(G22:Q22)</f>
        <v>0</v>
      </c>
      <c r="G22" s="138"/>
      <c r="H22" s="138"/>
      <c r="I22" s="138"/>
      <c r="J22" s="138"/>
      <c r="K22" s="138"/>
      <c r="L22" s="138"/>
      <c r="M22" s="138"/>
      <c r="N22" s="138"/>
      <c r="O22" s="138"/>
      <c r="P22" s="138"/>
      <c r="Q22" s="138"/>
    </row>
    <row r="23" spans="4:17" ht="15">
      <c r="D23" s="78"/>
      <c r="E23" s="86">
        <v>3</v>
      </c>
      <c r="F23" s="112">
        <f t="shared" si="0"/>
        <v>0</v>
      </c>
      <c r="G23" s="138"/>
      <c r="H23" s="138"/>
      <c r="I23" s="138"/>
      <c r="J23" s="138"/>
      <c r="K23" s="138"/>
      <c r="L23" s="138"/>
      <c r="M23" s="138"/>
      <c r="N23" s="138"/>
      <c r="O23" s="138"/>
      <c r="P23" s="138"/>
      <c r="Q23" s="138"/>
    </row>
    <row r="24" spans="4:17" ht="15">
      <c r="D24" s="78"/>
      <c r="E24" s="86">
        <v>4</v>
      </c>
      <c r="F24" s="113">
        <f t="shared" si="0"/>
        <v>0</v>
      </c>
      <c r="G24" s="138"/>
      <c r="H24" s="138"/>
      <c r="I24" s="138"/>
      <c r="J24" s="138"/>
      <c r="K24" s="138"/>
      <c r="L24" s="138"/>
      <c r="M24" s="138"/>
      <c r="N24" s="138"/>
      <c r="O24" s="138"/>
      <c r="P24" s="138"/>
      <c r="Q24" s="138"/>
    </row>
    <row r="25" spans="4:17" ht="15">
      <c r="D25" s="78"/>
      <c r="E25" s="86">
        <v>5</v>
      </c>
      <c r="F25" s="113">
        <f t="shared" si="0"/>
        <v>0</v>
      </c>
      <c r="G25" s="138"/>
      <c r="H25" s="138"/>
      <c r="I25" s="138"/>
      <c r="J25" s="138"/>
      <c r="K25" s="138"/>
      <c r="L25" s="138"/>
      <c r="M25" s="138"/>
      <c r="N25" s="138"/>
      <c r="O25" s="138"/>
      <c r="P25" s="138"/>
      <c r="Q25" s="138"/>
    </row>
    <row r="26" spans="4:17" ht="15">
      <c r="D26" s="78"/>
      <c r="E26" s="86">
        <v>6</v>
      </c>
      <c r="F26" s="113">
        <f t="shared" si="0"/>
        <v>0</v>
      </c>
      <c r="G26" s="138"/>
      <c r="H26" s="138"/>
      <c r="I26" s="138"/>
      <c r="J26" s="138"/>
      <c r="K26" s="138"/>
      <c r="L26" s="138"/>
      <c r="M26" s="138"/>
      <c r="N26" s="138"/>
      <c r="O26" s="138"/>
      <c r="P26" s="138"/>
      <c r="Q26" s="138"/>
    </row>
    <row r="27" spans="1:17" ht="15">
      <c r="A27" t="str">
        <f>+B18&amp;D20&amp;E27</f>
        <v>SOINS ET SERVICESMédicales et chirurgicalesTotal</v>
      </c>
      <c r="D27" s="79"/>
      <c r="E27" s="42" t="s">
        <v>8</v>
      </c>
      <c r="F27" s="110">
        <f>+SUM(G27:Q27)</f>
        <v>0</v>
      </c>
      <c r="G27" s="139">
        <f>+SUM(G21:G26)</f>
        <v>0</v>
      </c>
      <c r="H27" s="139">
        <f aca="true" t="shared" si="1" ref="H27">+SUM(H21:H26)</f>
        <v>0</v>
      </c>
      <c r="I27" s="139">
        <f aca="true" t="shared" si="2" ref="I27:Q27">+SUM(I21:I26)</f>
        <v>0</v>
      </c>
      <c r="J27" s="139">
        <f t="shared" si="2"/>
        <v>0</v>
      </c>
      <c r="K27" s="139">
        <f t="shared" si="2"/>
        <v>0</v>
      </c>
      <c r="L27" s="139">
        <f t="shared" si="2"/>
        <v>0</v>
      </c>
      <c r="M27" s="139">
        <f t="shared" si="2"/>
        <v>0</v>
      </c>
      <c r="N27" s="139">
        <f t="shared" si="2"/>
        <v>0</v>
      </c>
      <c r="O27" s="139">
        <f t="shared" si="2"/>
        <v>0</v>
      </c>
      <c r="P27" s="139">
        <f t="shared" si="2"/>
        <v>0</v>
      </c>
      <c r="Q27" s="139">
        <f t="shared" si="2"/>
        <v>0</v>
      </c>
    </row>
    <row r="28" spans="4:17" ht="15">
      <c r="D28" s="75" t="s">
        <v>52</v>
      </c>
      <c r="E28" s="76"/>
      <c r="F28" s="111"/>
      <c r="G28" s="140"/>
      <c r="H28" s="140"/>
      <c r="I28" s="140"/>
      <c r="J28" s="140"/>
      <c r="K28" s="140"/>
      <c r="L28" s="140"/>
      <c r="M28" s="140"/>
      <c r="N28" s="140"/>
      <c r="O28" s="140"/>
      <c r="P28" s="140"/>
      <c r="Q28" s="140"/>
    </row>
    <row r="29" spans="4:17" ht="15">
      <c r="D29" s="78"/>
      <c r="E29" s="86">
        <v>1</v>
      </c>
      <c r="F29" s="113">
        <f>+SUM(G29:Q29)</f>
        <v>0</v>
      </c>
      <c r="G29" s="138"/>
      <c r="H29" s="138"/>
      <c r="I29" s="138"/>
      <c r="J29" s="138"/>
      <c r="K29" s="138"/>
      <c r="L29" s="138"/>
      <c r="M29" s="138"/>
      <c r="N29" s="138"/>
      <c r="O29" s="138"/>
      <c r="P29" s="138"/>
      <c r="Q29" s="138"/>
    </row>
    <row r="30" spans="4:17" ht="15">
      <c r="D30" s="78"/>
      <c r="E30" s="86">
        <v>2</v>
      </c>
      <c r="F30" s="113">
        <f aca="true" t="shared" si="3" ref="F30:F33">+SUM(G30:Q30)</f>
        <v>0</v>
      </c>
      <c r="G30" s="138"/>
      <c r="H30" s="138"/>
      <c r="I30" s="138"/>
      <c r="J30" s="138"/>
      <c r="K30" s="138"/>
      <c r="L30" s="138"/>
      <c r="M30" s="138"/>
      <c r="N30" s="138"/>
      <c r="O30" s="138"/>
      <c r="P30" s="138"/>
      <c r="Q30" s="138"/>
    </row>
    <row r="31" spans="4:17" ht="15">
      <c r="D31" s="78"/>
      <c r="E31" s="86">
        <v>3</v>
      </c>
      <c r="F31" s="113">
        <f t="shared" si="3"/>
        <v>0</v>
      </c>
      <c r="G31" s="138"/>
      <c r="H31" s="138"/>
      <c r="I31" s="138"/>
      <c r="J31" s="138"/>
      <c r="K31" s="138"/>
      <c r="L31" s="138"/>
      <c r="M31" s="138"/>
      <c r="N31" s="138"/>
      <c r="O31" s="138"/>
      <c r="P31" s="138"/>
      <c r="Q31" s="138"/>
    </row>
    <row r="32" spans="4:17" ht="15">
      <c r="D32" s="78"/>
      <c r="E32" s="86">
        <v>4</v>
      </c>
      <c r="F32" s="113">
        <f t="shared" si="3"/>
        <v>0</v>
      </c>
      <c r="G32" s="138"/>
      <c r="H32" s="138"/>
      <c r="I32" s="138"/>
      <c r="J32" s="138"/>
      <c r="K32" s="138"/>
      <c r="L32" s="138"/>
      <c r="M32" s="138"/>
      <c r="N32" s="138"/>
      <c r="O32" s="138"/>
      <c r="P32" s="138"/>
      <c r="Q32" s="138"/>
    </row>
    <row r="33" spans="1:17" ht="15">
      <c r="A33" t="str">
        <f>+B18&amp;D28&amp;E33</f>
        <v>SOINS ET SERVICESAdministrativesTOTAL</v>
      </c>
      <c r="D33" s="78"/>
      <c r="E33" s="43" t="s">
        <v>173</v>
      </c>
      <c r="F33" s="112">
        <f t="shared" si="3"/>
        <v>0</v>
      </c>
      <c r="G33" s="25">
        <f>+SUM(G29:G32)</f>
        <v>0</v>
      </c>
      <c r="H33" s="25">
        <f aca="true" t="shared" si="4" ref="H33">+SUM(H29:H32)</f>
        <v>0</v>
      </c>
      <c r="I33" s="25">
        <f aca="true" t="shared" si="5" ref="I33:Q33">+SUM(I29:I32)</f>
        <v>0</v>
      </c>
      <c r="J33" s="25">
        <f t="shared" si="5"/>
        <v>0</v>
      </c>
      <c r="K33" s="25">
        <f t="shared" si="5"/>
        <v>0</v>
      </c>
      <c r="L33" s="25">
        <f t="shared" si="5"/>
        <v>0</v>
      </c>
      <c r="M33" s="25">
        <f t="shared" si="5"/>
        <v>0</v>
      </c>
      <c r="N33" s="25">
        <f t="shared" si="5"/>
        <v>0</v>
      </c>
      <c r="O33" s="25">
        <f t="shared" si="5"/>
        <v>0</v>
      </c>
      <c r="P33" s="25">
        <f t="shared" si="5"/>
        <v>0</v>
      </c>
      <c r="Q33" s="25">
        <f t="shared" si="5"/>
        <v>0</v>
      </c>
    </row>
    <row r="34" spans="4:17" ht="15">
      <c r="D34" s="75" t="s">
        <v>56</v>
      </c>
      <c r="E34" s="76"/>
      <c r="F34" s="111"/>
      <c r="G34" s="140"/>
      <c r="H34" s="140"/>
      <c r="I34" s="140"/>
      <c r="J34" s="140"/>
      <c r="K34" s="140"/>
      <c r="L34" s="140"/>
      <c r="M34" s="140"/>
      <c r="N34" s="140"/>
      <c r="O34" s="140"/>
      <c r="P34" s="140"/>
      <c r="Q34" s="140"/>
    </row>
    <row r="35" spans="4:17" ht="15">
      <c r="D35" s="78"/>
      <c r="E35" s="86" t="s">
        <v>170</v>
      </c>
      <c r="F35" s="112">
        <f aca="true" t="shared" si="6" ref="F35:F40">+SUM(G35:Q35)</f>
        <v>0</v>
      </c>
      <c r="G35" s="138"/>
      <c r="H35" s="138"/>
      <c r="I35" s="138"/>
      <c r="J35" s="138"/>
      <c r="K35" s="138"/>
      <c r="L35" s="138"/>
      <c r="M35" s="138"/>
      <c r="N35" s="138"/>
      <c r="O35" s="138"/>
      <c r="P35" s="138"/>
      <c r="Q35" s="138"/>
    </row>
    <row r="36" spans="4:17" ht="15">
      <c r="D36" s="78"/>
      <c r="E36" s="86" t="s">
        <v>111</v>
      </c>
      <c r="F36" s="112">
        <f t="shared" si="6"/>
        <v>0</v>
      </c>
      <c r="G36" s="138"/>
      <c r="H36" s="138"/>
      <c r="I36" s="138"/>
      <c r="J36" s="138"/>
      <c r="K36" s="138"/>
      <c r="L36" s="138"/>
      <c r="M36" s="138"/>
      <c r="N36" s="138"/>
      <c r="O36" s="138"/>
      <c r="P36" s="138"/>
      <c r="Q36" s="138"/>
    </row>
    <row r="37" spans="4:17" ht="15">
      <c r="D37" s="78"/>
      <c r="E37" s="86" t="s">
        <v>171</v>
      </c>
      <c r="F37" s="112">
        <f t="shared" si="6"/>
        <v>0</v>
      </c>
      <c r="G37" s="138"/>
      <c r="H37" s="138"/>
      <c r="I37" s="138"/>
      <c r="J37" s="138"/>
      <c r="K37" s="138"/>
      <c r="L37" s="138"/>
      <c r="M37" s="138"/>
      <c r="N37" s="138"/>
      <c r="O37" s="138"/>
      <c r="P37" s="138"/>
      <c r="Q37" s="138"/>
    </row>
    <row r="38" spans="4:17" ht="15">
      <c r="D38" s="78"/>
      <c r="E38" s="86" t="s">
        <v>172</v>
      </c>
      <c r="F38" s="112">
        <f t="shared" si="6"/>
        <v>0</v>
      </c>
      <c r="G38" s="138"/>
      <c r="H38" s="138"/>
      <c r="I38" s="138"/>
      <c r="J38" s="138"/>
      <c r="K38" s="138"/>
      <c r="L38" s="138"/>
      <c r="M38" s="138"/>
      <c r="N38" s="138"/>
      <c r="O38" s="138"/>
      <c r="P38" s="138"/>
      <c r="Q38" s="138"/>
    </row>
    <row r="39" spans="4:17" ht="15">
      <c r="D39" s="78"/>
      <c r="E39" s="86" t="s">
        <v>92</v>
      </c>
      <c r="F39" s="112">
        <f t="shared" si="6"/>
        <v>0</v>
      </c>
      <c r="G39" s="138"/>
      <c r="H39" s="138"/>
      <c r="I39" s="138"/>
      <c r="J39" s="138"/>
      <c r="K39" s="138"/>
      <c r="L39" s="138"/>
      <c r="M39" s="138"/>
      <c r="N39" s="138"/>
      <c r="O39" s="138"/>
      <c r="P39" s="138"/>
      <c r="Q39" s="138"/>
    </row>
    <row r="40" spans="1:17" ht="15">
      <c r="A40" t="str">
        <f>+B18&amp;D34&amp;E40</f>
        <v>SOINS ET SERVICESSoutien (entretien, hygiène, énergie, etc.)TOTAL</v>
      </c>
      <c r="D40" s="79"/>
      <c r="E40" s="81" t="s">
        <v>173</v>
      </c>
      <c r="F40" s="110">
        <f t="shared" si="6"/>
        <v>0</v>
      </c>
      <c r="G40" s="139">
        <f>+SUM(G35:G39)</f>
        <v>0</v>
      </c>
      <c r="H40" s="139">
        <f aca="true" t="shared" si="7" ref="H40">+SUM(H35:H39)</f>
        <v>0</v>
      </c>
      <c r="I40" s="139">
        <f aca="true" t="shared" si="8" ref="I40:Q40">+SUM(I35:I39)</f>
        <v>0</v>
      </c>
      <c r="J40" s="139">
        <f t="shared" si="8"/>
        <v>0</v>
      </c>
      <c r="K40" s="139">
        <f t="shared" si="8"/>
        <v>0</v>
      </c>
      <c r="L40" s="139">
        <f t="shared" si="8"/>
        <v>0</v>
      </c>
      <c r="M40" s="139">
        <f t="shared" si="8"/>
        <v>0</v>
      </c>
      <c r="N40" s="139">
        <f t="shared" si="8"/>
        <v>0</v>
      </c>
      <c r="O40" s="139">
        <f t="shared" si="8"/>
        <v>0</v>
      </c>
      <c r="P40" s="139">
        <f t="shared" si="8"/>
        <v>0</v>
      </c>
      <c r="Q40" s="139">
        <f t="shared" si="8"/>
        <v>0</v>
      </c>
    </row>
    <row r="41" spans="6:17" ht="15">
      <c r="F41" s="23"/>
      <c r="G41" s="25"/>
      <c r="H41" s="25"/>
      <c r="I41" s="25"/>
      <c r="J41" s="25"/>
      <c r="K41" s="25"/>
      <c r="L41" s="25"/>
      <c r="M41" s="25"/>
      <c r="N41" s="25"/>
      <c r="O41" s="25"/>
      <c r="P41" s="25"/>
      <c r="Q41" s="25"/>
    </row>
    <row r="42" spans="3:17" ht="15">
      <c r="C42" t="s">
        <v>54</v>
      </c>
      <c r="F42" s="23"/>
      <c r="G42" s="25"/>
      <c r="H42" s="25"/>
      <c r="I42" s="25"/>
      <c r="J42" s="25"/>
      <c r="K42" s="25"/>
      <c r="L42" s="25"/>
      <c r="M42" s="25"/>
      <c r="N42" s="25"/>
      <c r="O42" s="25"/>
      <c r="P42" s="25"/>
      <c r="Q42" s="25"/>
    </row>
    <row r="43" spans="4:17" ht="15">
      <c r="D43" s="75" t="s">
        <v>55</v>
      </c>
      <c r="E43" s="76"/>
      <c r="F43" s="111"/>
      <c r="G43" s="140"/>
      <c r="H43" s="140"/>
      <c r="I43" s="140"/>
      <c r="J43" s="140"/>
      <c r="K43" s="140"/>
      <c r="L43" s="140"/>
      <c r="M43" s="140"/>
      <c r="N43" s="140"/>
      <c r="O43" s="140"/>
      <c r="P43" s="140"/>
      <c r="Q43" s="140"/>
    </row>
    <row r="44" spans="4:17" ht="15">
      <c r="D44" s="78"/>
      <c r="E44" s="86" t="s">
        <v>174</v>
      </c>
      <c r="F44" s="112">
        <f aca="true" t="shared" si="9" ref="F44:F54">+SUM(G44:Q44)</f>
        <v>0</v>
      </c>
      <c r="G44" s="138"/>
      <c r="H44" s="138"/>
      <c r="I44" s="138"/>
      <c r="J44" s="138"/>
      <c r="K44" s="138"/>
      <c r="L44" s="138"/>
      <c r="M44" s="138"/>
      <c r="N44" s="138"/>
      <c r="O44" s="138"/>
      <c r="P44" s="138"/>
      <c r="Q44" s="138"/>
    </row>
    <row r="45" spans="4:17" ht="15">
      <c r="D45" s="78"/>
      <c r="E45" s="86" t="s">
        <v>175</v>
      </c>
      <c r="F45" s="112">
        <f t="shared" si="9"/>
        <v>0</v>
      </c>
      <c r="G45" s="138"/>
      <c r="H45" s="138"/>
      <c r="I45" s="138"/>
      <c r="J45" s="138"/>
      <c r="K45" s="138"/>
      <c r="L45" s="138"/>
      <c r="M45" s="138"/>
      <c r="N45" s="138"/>
      <c r="O45" s="138"/>
      <c r="P45" s="138"/>
      <c r="Q45" s="138"/>
    </row>
    <row r="46" spans="4:17" ht="15">
      <c r="D46" s="78"/>
      <c r="E46" s="86" t="s">
        <v>176</v>
      </c>
      <c r="F46" s="112">
        <f t="shared" si="9"/>
        <v>0</v>
      </c>
      <c r="G46" s="138"/>
      <c r="H46" s="138"/>
      <c r="I46" s="138"/>
      <c r="J46" s="138"/>
      <c r="K46" s="138"/>
      <c r="L46" s="138"/>
      <c r="M46" s="138"/>
      <c r="N46" s="138"/>
      <c r="O46" s="138"/>
      <c r="P46" s="138"/>
      <c r="Q46" s="138"/>
    </row>
    <row r="47" spans="4:17" ht="15">
      <c r="D47" s="78"/>
      <c r="E47" s="86" t="s">
        <v>177</v>
      </c>
      <c r="F47" s="112">
        <f t="shared" si="9"/>
        <v>0</v>
      </c>
      <c r="G47" s="138"/>
      <c r="H47" s="138"/>
      <c r="I47" s="138"/>
      <c r="J47" s="138"/>
      <c r="K47" s="138"/>
      <c r="L47" s="138"/>
      <c r="M47" s="138"/>
      <c r="N47" s="138"/>
      <c r="O47" s="138"/>
      <c r="P47" s="138"/>
      <c r="Q47" s="138"/>
    </row>
    <row r="48" spans="4:17" ht="15">
      <c r="D48" s="78"/>
      <c r="E48" s="86" t="s">
        <v>178</v>
      </c>
      <c r="F48" s="112">
        <f t="shared" si="9"/>
        <v>0</v>
      </c>
      <c r="G48" s="138"/>
      <c r="H48" s="138"/>
      <c r="I48" s="138"/>
      <c r="J48" s="138"/>
      <c r="K48" s="138"/>
      <c r="L48" s="138"/>
      <c r="M48" s="138"/>
      <c r="N48" s="138"/>
      <c r="O48" s="138"/>
      <c r="P48" s="138"/>
      <c r="Q48" s="138"/>
    </row>
    <row r="49" spans="1:17" ht="15">
      <c r="A49" t="str">
        <f>+B18&amp;D43&amp;E49</f>
        <v>SOINS ET SERVICESEntretien et maintenanceTOTAL</v>
      </c>
      <c r="D49" s="79"/>
      <c r="E49" s="42" t="s">
        <v>173</v>
      </c>
      <c r="F49" s="110">
        <f t="shared" si="9"/>
        <v>0</v>
      </c>
      <c r="G49" s="139">
        <f>+SUM(G44:G48)</f>
        <v>0</v>
      </c>
      <c r="H49" s="139">
        <f aca="true" t="shared" si="10" ref="H49">+SUM(H44:H48)</f>
        <v>0</v>
      </c>
      <c r="I49" s="139">
        <f aca="true" t="shared" si="11" ref="I49:Q49">+SUM(I44:I48)</f>
        <v>0</v>
      </c>
      <c r="J49" s="139">
        <f t="shared" si="11"/>
        <v>0</v>
      </c>
      <c r="K49" s="139">
        <f t="shared" si="11"/>
        <v>0</v>
      </c>
      <c r="L49" s="139">
        <f t="shared" si="11"/>
        <v>0</v>
      </c>
      <c r="M49" s="139">
        <f t="shared" si="11"/>
        <v>0</v>
      </c>
      <c r="N49" s="139">
        <f t="shared" si="11"/>
        <v>0</v>
      </c>
      <c r="O49" s="139">
        <f t="shared" si="11"/>
        <v>0</v>
      </c>
      <c r="P49" s="139">
        <f t="shared" si="11"/>
        <v>0</v>
      </c>
      <c r="Q49" s="139">
        <f t="shared" si="11"/>
        <v>0</v>
      </c>
    </row>
    <row r="50" spans="4:17" ht="15">
      <c r="D50" s="75" t="s">
        <v>57</v>
      </c>
      <c r="E50" s="76"/>
      <c r="F50" s="111"/>
      <c r="G50" s="140"/>
      <c r="H50" s="140"/>
      <c r="I50" s="140"/>
      <c r="J50" s="140"/>
      <c r="K50" s="140"/>
      <c r="L50" s="140"/>
      <c r="M50" s="140"/>
      <c r="N50" s="140"/>
      <c r="O50" s="140"/>
      <c r="P50" s="140"/>
      <c r="Q50" s="140"/>
    </row>
    <row r="51" spans="4:17" ht="15">
      <c r="D51" s="78"/>
      <c r="E51" s="86">
        <v>1</v>
      </c>
      <c r="F51" s="112">
        <f t="shared" si="9"/>
        <v>0</v>
      </c>
      <c r="G51" s="138"/>
      <c r="H51" s="138"/>
      <c r="I51" s="138"/>
      <c r="J51" s="138"/>
      <c r="K51" s="138"/>
      <c r="L51" s="138"/>
      <c r="M51" s="138"/>
      <c r="N51" s="138"/>
      <c r="O51" s="138"/>
      <c r="P51" s="138"/>
      <c r="Q51" s="138"/>
    </row>
    <row r="52" spans="4:17" ht="15">
      <c r="D52" s="78"/>
      <c r="E52" s="86">
        <v>2</v>
      </c>
      <c r="F52" s="112">
        <f t="shared" si="9"/>
        <v>0</v>
      </c>
      <c r="G52" s="138"/>
      <c r="H52" s="138"/>
      <c r="I52" s="138"/>
      <c r="J52" s="138"/>
      <c r="K52" s="138"/>
      <c r="L52" s="138"/>
      <c r="M52" s="138"/>
      <c r="N52" s="138"/>
      <c r="O52" s="138"/>
      <c r="P52" s="138"/>
      <c r="Q52" s="138"/>
    </row>
    <row r="53" spans="4:17" ht="15">
      <c r="D53" s="78"/>
      <c r="E53" s="86">
        <v>3</v>
      </c>
      <c r="F53" s="112">
        <f t="shared" si="9"/>
        <v>0</v>
      </c>
      <c r="G53" s="138"/>
      <c r="H53" s="138"/>
      <c r="I53" s="138"/>
      <c r="J53" s="138"/>
      <c r="K53" s="138"/>
      <c r="L53" s="138"/>
      <c r="M53" s="138"/>
      <c r="N53" s="138"/>
      <c r="O53" s="138"/>
      <c r="P53" s="138"/>
      <c r="Q53" s="138"/>
    </row>
    <row r="54" spans="1:17" ht="15">
      <c r="A54" t="str">
        <f>+B18&amp;D50&amp;E54</f>
        <v>SOINS ET SERVICESServices achetésTOTAL</v>
      </c>
      <c r="D54" s="79"/>
      <c r="E54" s="42" t="s">
        <v>173</v>
      </c>
      <c r="F54" s="110">
        <f t="shared" si="9"/>
        <v>0</v>
      </c>
      <c r="G54" s="139">
        <f>+SUM(G51:G53)</f>
        <v>0</v>
      </c>
      <c r="H54" s="139">
        <f aca="true" t="shared" si="12" ref="H54">+SUM(H51:H53)</f>
        <v>0</v>
      </c>
      <c r="I54" s="139">
        <f aca="true" t="shared" si="13" ref="I54:Q54">+SUM(I51:I53)</f>
        <v>0</v>
      </c>
      <c r="J54" s="139">
        <f t="shared" si="13"/>
        <v>0</v>
      </c>
      <c r="K54" s="139">
        <f t="shared" si="13"/>
        <v>0</v>
      </c>
      <c r="L54" s="139">
        <f t="shared" si="13"/>
        <v>0</v>
      </c>
      <c r="M54" s="139">
        <f t="shared" si="13"/>
        <v>0</v>
      </c>
      <c r="N54" s="139">
        <f t="shared" si="13"/>
        <v>0</v>
      </c>
      <c r="O54" s="139">
        <f t="shared" si="13"/>
        <v>0</v>
      </c>
      <c r="P54" s="139">
        <f t="shared" si="13"/>
        <v>0</v>
      </c>
      <c r="Q54" s="139">
        <f t="shared" si="13"/>
        <v>0</v>
      </c>
    </row>
    <row r="55" spans="6:17" ht="15">
      <c r="F55" s="23"/>
      <c r="G55" s="25"/>
      <c r="H55" s="25"/>
      <c r="I55" s="25"/>
      <c r="J55" s="25"/>
      <c r="K55" s="25"/>
      <c r="L55" s="25"/>
      <c r="M55" s="25"/>
      <c r="N55" s="25"/>
      <c r="O55" s="25"/>
      <c r="P55" s="25"/>
      <c r="Q55" s="25"/>
    </row>
    <row r="56" spans="2:17" ht="15">
      <c r="B56" s="1" t="s">
        <v>179</v>
      </c>
      <c r="F56" s="23"/>
      <c r="G56" s="25"/>
      <c r="H56" s="25"/>
      <c r="I56" s="25"/>
      <c r="J56" s="25"/>
      <c r="K56" s="25"/>
      <c r="L56" s="25"/>
      <c r="M56" s="25"/>
      <c r="N56" s="25"/>
      <c r="O56" s="25"/>
      <c r="P56" s="25"/>
      <c r="Q56" s="25"/>
    </row>
    <row r="57" spans="3:17" ht="15">
      <c r="C57" t="s">
        <v>50</v>
      </c>
      <c r="F57" s="23"/>
      <c r="G57" s="25"/>
      <c r="H57" s="25"/>
      <c r="I57" s="25"/>
      <c r="J57" s="25"/>
      <c r="K57" s="25"/>
      <c r="L57" s="25"/>
      <c r="M57" s="25"/>
      <c r="N57" s="25"/>
      <c r="O57" s="25"/>
      <c r="P57" s="25"/>
      <c r="Q57" s="25"/>
    </row>
    <row r="58" spans="4:17" ht="15">
      <c r="D58" s="75" t="s">
        <v>51</v>
      </c>
      <c r="E58" s="76"/>
      <c r="F58" s="111"/>
      <c r="G58" s="140"/>
      <c r="H58" s="140"/>
      <c r="I58" s="140"/>
      <c r="J58" s="140"/>
      <c r="K58" s="140"/>
      <c r="L58" s="140"/>
      <c r="M58" s="140"/>
      <c r="N58" s="140"/>
      <c r="O58" s="140"/>
      <c r="P58" s="140"/>
      <c r="Q58" s="140"/>
    </row>
    <row r="59" spans="4:17" ht="15">
      <c r="D59" s="78"/>
      <c r="E59" s="86">
        <v>1</v>
      </c>
      <c r="F59" s="112">
        <f>+SUM(G59:Q59)</f>
        <v>0</v>
      </c>
      <c r="G59" s="138"/>
      <c r="H59" s="138"/>
      <c r="I59" s="138"/>
      <c r="J59" s="138"/>
      <c r="K59" s="138"/>
      <c r="L59" s="138"/>
      <c r="M59" s="138"/>
      <c r="N59" s="138"/>
      <c r="O59" s="138"/>
      <c r="P59" s="138"/>
      <c r="Q59" s="138"/>
    </row>
    <row r="60" spans="4:17" ht="15">
      <c r="D60" s="78"/>
      <c r="E60" s="86">
        <v>2</v>
      </c>
      <c r="F60" s="112">
        <f aca="true" t="shared" si="14" ref="F60:F64">+SUM(G60:Q60)</f>
        <v>0</v>
      </c>
      <c r="G60" s="138"/>
      <c r="H60" s="138"/>
      <c r="I60" s="138"/>
      <c r="J60" s="138"/>
      <c r="K60" s="138"/>
      <c r="L60" s="138"/>
      <c r="M60" s="138"/>
      <c r="N60" s="138"/>
      <c r="O60" s="138"/>
      <c r="P60" s="138"/>
      <c r="Q60" s="138"/>
    </row>
    <row r="61" spans="4:17" ht="15">
      <c r="D61" s="78"/>
      <c r="E61" s="86">
        <v>3</v>
      </c>
      <c r="F61" s="112">
        <f t="shared" si="14"/>
        <v>0</v>
      </c>
      <c r="G61" s="138"/>
      <c r="H61" s="138"/>
      <c r="I61" s="138"/>
      <c r="J61" s="138"/>
      <c r="K61" s="138"/>
      <c r="L61" s="138"/>
      <c r="M61" s="138"/>
      <c r="N61" s="138"/>
      <c r="O61" s="138"/>
      <c r="P61" s="138"/>
      <c r="Q61" s="138"/>
    </row>
    <row r="62" spans="4:17" ht="15">
      <c r="D62" s="78"/>
      <c r="E62" s="86">
        <v>4</v>
      </c>
      <c r="F62" s="113">
        <f t="shared" si="14"/>
        <v>0</v>
      </c>
      <c r="G62" s="138"/>
      <c r="H62" s="138"/>
      <c r="I62" s="138"/>
      <c r="J62" s="138"/>
      <c r="K62" s="138"/>
      <c r="L62" s="138"/>
      <c r="M62" s="138"/>
      <c r="N62" s="138"/>
      <c r="O62" s="138"/>
      <c r="P62" s="138"/>
      <c r="Q62" s="138"/>
    </row>
    <row r="63" spans="4:17" ht="15">
      <c r="D63" s="78"/>
      <c r="E63" s="86">
        <v>5</v>
      </c>
      <c r="F63" s="113">
        <f t="shared" si="14"/>
        <v>0</v>
      </c>
      <c r="G63" s="138"/>
      <c r="H63" s="138"/>
      <c r="I63" s="138"/>
      <c r="J63" s="138"/>
      <c r="K63" s="138"/>
      <c r="L63" s="138"/>
      <c r="M63" s="138"/>
      <c r="N63" s="138"/>
      <c r="O63" s="138"/>
      <c r="P63" s="138"/>
      <c r="Q63" s="138"/>
    </row>
    <row r="64" spans="4:17" ht="15">
      <c r="D64" s="78"/>
      <c r="E64" s="86">
        <v>6</v>
      </c>
      <c r="F64" s="113">
        <f t="shared" si="14"/>
        <v>0</v>
      </c>
      <c r="G64" s="138"/>
      <c r="H64" s="138"/>
      <c r="I64" s="138"/>
      <c r="J64" s="138"/>
      <c r="K64" s="138"/>
      <c r="L64" s="138"/>
      <c r="M64" s="138"/>
      <c r="N64" s="138"/>
      <c r="O64" s="138"/>
      <c r="P64" s="138"/>
      <c r="Q64" s="138"/>
    </row>
    <row r="65" spans="1:17" ht="15">
      <c r="A65" t="str">
        <f>+B56&amp;D58&amp;E65</f>
        <v>ENSEIGNEMENTMédicales et chirurgicalesTotal</v>
      </c>
      <c r="D65" s="79"/>
      <c r="E65" s="42" t="s">
        <v>8</v>
      </c>
      <c r="F65" s="110">
        <f>+SUM(G65:Q65)</f>
        <v>0</v>
      </c>
      <c r="G65" s="139">
        <f>+SUM(G59:G64)</f>
        <v>0</v>
      </c>
      <c r="H65" s="139">
        <f aca="true" t="shared" si="15" ref="H65:I65">+SUM(H59:H64)</f>
        <v>0</v>
      </c>
      <c r="I65" s="139">
        <f t="shared" si="15"/>
        <v>0</v>
      </c>
      <c r="J65" s="139">
        <f aca="true" t="shared" si="16" ref="J65">+SUM(J59:J64)</f>
        <v>0</v>
      </c>
      <c r="K65" s="139">
        <f aca="true" t="shared" si="17" ref="K65">+SUM(K59:K64)</f>
        <v>0</v>
      </c>
      <c r="L65" s="139">
        <f aca="true" t="shared" si="18" ref="L65">+SUM(L59:L64)</f>
        <v>0</v>
      </c>
      <c r="M65" s="139">
        <f aca="true" t="shared" si="19" ref="M65">+SUM(M59:M64)</f>
        <v>0</v>
      </c>
      <c r="N65" s="139">
        <f aca="true" t="shared" si="20" ref="N65">+SUM(N59:N64)</f>
        <v>0</v>
      </c>
      <c r="O65" s="139">
        <f aca="true" t="shared" si="21" ref="O65">+SUM(O59:O64)</f>
        <v>0</v>
      </c>
      <c r="P65" s="139">
        <f aca="true" t="shared" si="22" ref="P65">+SUM(P59:P64)</f>
        <v>0</v>
      </c>
      <c r="Q65" s="139">
        <f aca="true" t="shared" si="23" ref="Q65">+SUM(Q59:Q64)</f>
        <v>0</v>
      </c>
    </row>
    <row r="66" spans="4:17" ht="15">
      <c r="D66" s="75" t="s">
        <v>52</v>
      </c>
      <c r="E66" s="76"/>
      <c r="F66" s="111"/>
      <c r="G66" s="140"/>
      <c r="H66" s="140"/>
      <c r="I66" s="140"/>
      <c r="J66" s="140"/>
      <c r="K66" s="140"/>
      <c r="L66" s="140"/>
      <c r="M66" s="140"/>
      <c r="N66" s="140"/>
      <c r="O66" s="140"/>
      <c r="P66" s="140"/>
      <c r="Q66" s="140"/>
    </row>
    <row r="67" spans="4:17" ht="15">
      <c r="D67" s="78"/>
      <c r="E67" s="86">
        <v>1</v>
      </c>
      <c r="F67" s="113">
        <f>+SUM(G67:Q67)</f>
        <v>0</v>
      </c>
      <c r="G67" s="138"/>
      <c r="H67" s="138"/>
      <c r="I67" s="138"/>
      <c r="J67" s="138"/>
      <c r="K67" s="138"/>
      <c r="L67" s="138"/>
      <c r="M67" s="138"/>
      <c r="N67" s="138"/>
      <c r="O67" s="138"/>
      <c r="P67" s="138"/>
      <c r="Q67" s="138"/>
    </row>
    <row r="68" spans="4:17" ht="15">
      <c r="D68" s="78"/>
      <c r="E68" s="86">
        <v>2</v>
      </c>
      <c r="F68" s="113">
        <f aca="true" t="shared" si="24" ref="F68:F71">+SUM(G68:Q68)</f>
        <v>0</v>
      </c>
      <c r="G68" s="138"/>
      <c r="H68" s="138"/>
      <c r="I68" s="138"/>
      <c r="J68" s="138"/>
      <c r="K68" s="138"/>
      <c r="L68" s="138"/>
      <c r="M68" s="138"/>
      <c r="N68" s="138"/>
      <c r="O68" s="138"/>
      <c r="P68" s="138"/>
      <c r="Q68" s="138"/>
    </row>
    <row r="69" spans="4:17" ht="15">
      <c r="D69" s="78"/>
      <c r="E69" s="86">
        <v>3</v>
      </c>
      <c r="F69" s="113">
        <f t="shared" si="24"/>
        <v>0</v>
      </c>
      <c r="G69" s="138"/>
      <c r="H69" s="138"/>
      <c r="I69" s="138"/>
      <c r="J69" s="138"/>
      <c r="K69" s="138"/>
      <c r="L69" s="138"/>
      <c r="M69" s="138"/>
      <c r="N69" s="138"/>
      <c r="O69" s="138"/>
      <c r="P69" s="138"/>
      <c r="Q69" s="138"/>
    </row>
    <row r="70" spans="4:17" ht="15">
      <c r="D70" s="78"/>
      <c r="E70" s="86">
        <v>4</v>
      </c>
      <c r="F70" s="113">
        <f t="shared" si="24"/>
        <v>0</v>
      </c>
      <c r="G70" s="138"/>
      <c r="H70" s="138"/>
      <c r="I70" s="138"/>
      <c r="J70" s="138"/>
      <c r="K70" s="138"/>
      <c r="L70" s="138"/>
      <c r="M70" s="138"/>
      <c r="N70" s="138"/>
      <c r="O70" s="138"/>
      <c r="P70" s="138"/>
      <c r="Q70" s="138"/>
    </row>
    <row r="71" spans="1:17" ht="15">
      <c r="A71" t="str">
        <f>+B56&amp;D66&amp;E71</f>
        <v>ENSEIGNEMENTAdministrativesTOTAL</v>
      </c>
      <c r="D71" s="78"/>
      <c r="E71" s="43" t="s">
        <v>173</v>
      </c>
      <c r="F71" s="112">
        <f t="shared" si="24"/>
        <v>0</v>
      </c>
      <c r="G71" s="25">
        <f>+SUM(G67:G70)</f>
        <v>0</v>
      </c>
      <c r="H71" s="25">
        <f aca="true" t="shared" si="25" ref="H71:I71">+SUM(H67:H70)</f>
        <v>0</v>
      </c>
      <c r="I71" s="25">
        <f t="shared" si="25"/>
        <v>0</v>
      </c>
      <c r="J71" s="25">
        <f aca="true" t="shared" si="26" ref="J71">+SUM(J67:J70)</f>
        <v>0</v>
      </c>
      <c r="K71" s="25">
        <f aca="true" t="shared" si="27" ref="K71">+SUM(K67:K70)</f>
        <v>0</v>
      </c>
      <c r="L71" s="25">
        <f aca="true" t="shared" si="28" ref="L71">+SUM(L67:L70)</f>
        <v>0</v>
      </c>
      <c r="M71" s="25">
        <f aca="true" t="shared" si="29" ref="M71">+SUM(M67:M70)</f>
        <v>0</v>
      </c>
      <c r="N71" s="25">
        <f aca="true" t="shared" si="30" ref="N71">+SUM(N67:N70)</f>
        <v>0</v>
      </c>
      <c r="O71" s="25">
        <f aca="true" t="shared" si="31" ref="O71">+SUM(O67:O70)</f>
        <v>0</v>
      </c>
      <c r="P71" s="25">
        <f aca="true" t="shared" si="32" ref="P71">+SUM(P67:P70)</f>
        <v>0</v>
      </c>
      <c r="Q71" s="25">
        <f aca="true" t="shared" si="33" ref="Q71">+SUM(Q67:Q70)</f>
        <v>0</v>
      </c>
    </row>
    <row r="72" spans="4:17" ht="15">
      <c r="D72" s="75" t="s">
        <v>56</v>
      </c>
      <c r="E72" s="76"/>
      <c r="F72" s="111"/>
      <c r="G72" s="140"/>
      <c r="H72" s="140"/>
      <c r="I72" s="140"/>
      <c r="J72" s="140"/>
      <c r="K72" s="140"/>
      <c r="L72" s="140"/>
      <c r="M72" s="140"/>
      <c r="N72" s="140"/>
      <c r="O72" s="140"/>
      <c r="P72" s="140"/>
      <c r="Q72" s="140"/>
    </row>
    <row r="73" spans="4:17" ht="15">
      <c r="D73" s="78"/>
      <c r="E73" s="86" t="s">
        <v>170</v>
      </c>
      <c r="F73" s="112">
        <f aca="true" t="shared" si="34" ref="F73:F78">+SUM(G73:Q73)</f>
        <v>0</v>
      </c>
      <c r="G73" s="138"/>
      <c r="H73" s="138"/>
      <c r="I73" s="138"/>
      <c r="J73" s="138"/>
      <c r="K73" s="138"/>
      <c r="L73" s="138"/>
      <c r="M73" s="138"/>
      <c r="N73" s="138"/>
      <c r="O73" s="138"/>
      <c r="P73" s="138"/>
      <c r="Q73" s="138"/>
    </row>
    <row r="74" spans="4:17" ht="15">
      <c r="D74" s="78"/>
      <c r="E74" s="86" t="s">
        <v>111</v>
      </c>
      <c r="F74" s="112">
        <f t="shared" si="34"/>
        <v>0</v>
      </c>
      <c r="G74" s="138"/>
      <c r="H74" s="138"/>
      <c r="I74" s="138"/>
      <c r="J74" s="138"/>
      <c r="K74" s="138"/>
      <c r="L74" s="138"/>
      <c r="M74" s="138"/>
      <c r="N74" s="138"/>
      <c r="O74" s="138"/>
      <c r="P74" s="138"/>
      <c r="Q74" s="138"/>
    </row>
    <row r="75" spans="4:17" ht="15">
      <c r="D75" s="78"/>
      <c r="E75" s="86" t="s">
        <v>171</v>
      </c>
      <c r="F75" s="112">
        <f t="shared" si="34"/>
        <v>0</v>
      </c>
      <c r="G75" s="138"/>
      <c r="H75" s="138"/>
      <c r="I75" s="138"/>
      <c r="J75" s="138"/>
      <c r="K75" s="138"/>
      <c r="L75" s="138"/>
      <c r="M75" s="138"/>
      <c r="N75" s="138"/>
      <c r="O75" s="138"/>
      <c r="P75" s="138"/>
      <c r="Q75" s="138"/>
    </row>
    <row r="76" spans="4:17" ht="15">
      <c r="D76" s="78"/>
      <c r="E76" s="86" t="s">
        <v>172</v>
      </c>
      <c r="F76" s="112">
        <f t="shared" si="34"/>
        <v>0</v>
      </c>
      <c r="G76" s="138"/>
      <c r="H76" s="138"/>
      <c r="I76" s="138"/>
      <c r="J76" s="138"/>
      <c r="K76" s="138"/>
      <c r="L76" s="138"/>
      <c r="M76" s="138"/>
      <c r="N76" s="138"/>
      <c r="O76" s="138"/>
      <c r="P76" s="138"/>
      <c r="Q76" s="138"/>
    </row>
    <row r="77" spans="4:17" ht="15">
      <c r="D77" s="78"/>
      <c r="E77" s="86" t="s">
        <v>92</v>
      </c>
      <c r="F77" s="112">
        <f t="shared" si="34"/>
        <v>0</v>
      </c>
      <c r="G77" s="138"/>
      <c r="H77" s="138"/>
      <c r="I77" s="138"/>
      <c r="J77" s="138"/>
      <c r="K77" s="138"/>
      <c r="L77" s="138"/>
      <c r="M77" s="138"/>
      <c r="N77" s="138"/>
      <c r="O77" s="138"/>
      <c r="P77" s="138"/>
      <c r="Q77" s="138"/>
    </row>
    <row r="78" spans="1:17" ht="15">
      <c r="A78" t="str">
        <f>+B56&amp;D72&amp;E78</f>
        <v>ENSEIGNEMENTSoutien (entretien, hygiène, énergie, etc.)TOTAL</v>
      </c>
      <c r="D78" s="79"/>
      <c r="E78" s="81" t="s">
        <v>173</v>
      </c>
      <c r="F78" s="110">
        <f t="shared" si="34"/>
        <v>0</v>
      </c>
      <c r="G78" s="139">
        <f>+SUM(G73:G77)</f>
        <v>0</v>
      </c>
      <c r="H78" s="139">
        <f aca="true" t="shared" si="35" ref="H78:I78">+SUM(H73:H77)</f>
        <v>0</v>
      </c>
      <c r="I78" s="139">
        <f t="shared" si="35"/>
        <v>0</v>
      </c>
      <c r="J78" s="139">
        <f aca="true" t="shared" si="36" ref="J78">+SUM(J73:J77)</f>
        <v>0</v>
      </c>
      <c r="K78" s="139">
        <f aca="true" t="shared" si="37" ref="K78">+SUM(K73:K77)</f>
        <v>0</v>
      </c>
      <c r="L78" s="139">
        <f aca="true" t="shared" si="38" ref="L78">+SUM(L73:L77)</f>
        <v>0</v>
      </c>
      <c r="M78" s="139">
        <f aca="true" t="shared" si="39" ref="M78">+SUM(M73:M77)</f>
        <v>0</v>
      </c>
      <c r="N78" s="139">
        <f aca="true" t="shared" si="40" ref="N78">+SUM(N73:N77)</f>
        <v>0</v>
      </c>
      <c r="O78" s="139">
        <f aca="true" t="shared" si="41" ref="O78">+SUM(O73:O77)</f>
        <v>0</v>
      </c>
      <c r="P78" s="139">
        <f aca="true" t="shared" si="42" ref="P78">+SUM(P73:P77)</f>
        <v>0</v>
      </c>
      <c r="Q78" s="139">
        <f aca="true" t="shared" si="43" ref="Q78">+SUM(Q73:Q77)</f>
        <v>0</v>
      </c>
    </row>
    <row r="79" spans="6:17" ht="15">
      <c r="F79" s="23"/>
      <c r="G79" s="25"/>
      <c r="H79" s="25"/>
      <c r="I79" s="25"/>
      <c r="J79" s="25"/>
      <c r="K79" s="25"/>
      <c r="L79" s="25"/>
      <c r="M79" s="25"/>
      <c r="N79" s="25"/>
      <c r="O79" s="25"/>
      <c r="P79" s="25"/>
      <c r="Q79" s="25"/>
    </row>
    <row r="80" spans="3:17" ht="15">
      <c r="C80" t="s">
        <v>54</v>
      </c>
      <c r="F80" s="23"/>
      <c r="G80" s="25"/>
      <c r="H80" s="25"/>
      <c r="I80" s="25"/>
      <c r="J80" s="25"/>
      <c r="K80" s="25"/>
      <c r="L80" s="25"/>
      <c r="M80" s="25"/>
      <c r="N80" s="25"/>
      <c r="O80" s="25"/>
      <c r="P80" s="25"/>
      <c r="Q80" s="25"/>
    </row>
    <row r="81" spans="4:17" ht="15">
      <c r="D81" s="75" t="s">
        <v>55</v>
      </c>
      <c r="E81" s="76"/>
      <c r="F81" s="111"/>
      <c r="G81" s="140"/>
      <c r="H81" s="140"/>
      <c r="I81" s="140"/>
      <c r="J81" s="140"/>
      <c r="K81" s="140"/>
      <c r="L81" s="140"/>
      <c r="M81" s="140"/>
      <c r="N81" s="140"/>
      <c r="O81" s="140"/>
      <c r="P81" s="140"/>
      <c r="Q81" s="140"/>
    </row>
    <row r="82" spans="4:17" ht="15">
      <c r="D82" s="78"/>
      <c r="E82" s="86" t="s">
        <v>174</v>
      </c>
      <c r="F82" s="112">
        <f aca="true" t="shared" si="44" ref="F82:F87">+SUM(G82:Q82)</f>
        <v>0</v>
      </c>
      <c r="G82" s="138"/>
      <c r="H82" s="138"/>
      <c r="I82" s="138"/>
      <c r="J82" s="138"/>
      <c r="K82" s="138"/>
      <c r="L82" s="138"/>
      <c r="M82" s="138"/>
      <c r="N82" s="138"/>
      <c r="O82" s="138"/>
      <c r="P82" s="138"/>
      <c r="Q82" s="138"/>
    </row>
    <row r="83" spans="4:17" ht="15">
      <c r="D83" s="78"/>
      <c r="E83" s="86" t="s">
        <v>175</v>
      </c>
      <c r="F83" s="112">
        <f t="shared" si="44"/>
        <v>0</v>
      </c>
      <c r="G83" s="138"/>
      <c r="H83" s="138"/>
      <c r="I83" s="138"/>
      <c r="J83" s="138"/>
      <c r="K83" s="138"/>
      <c r="L83" s="138"/>
      <c r="M83" s="138"/>
      <c r="N83" s="138"/>
      <c r="O83" s="138"/>
      <c r="P83" s="138"/>
      <c r="Q83" s="138"/>
    </row>
    <row r="84" spans="4:17" ht="15">
      <c r="D84" s="78"/>
      <c r="E84" s="86" t="s">
        <v>176</v>
      </c>
      <c r="F84" s="112">
        <f t="shared" si="44"/>
        <v>0</v>
      </c>
      <c r="G84" s="138"/>
      <c r="H84" s="138"/>
      <c r="I84" s="138"/>
      <c r="J84" s="138"/>
      <c r="K84" s="138"/>
      <c r="L84" s="138"/>
      <c r="M84" s="138"/>
      <c r="N84" s="138"/>
      <c r="O84" s="138"/>
      <c r="P84" s="138"/>
      <c r="Q84" s="138"/>
    </row>
    <row r="85" spans="4:17" ht="15">
      <c r="D85" s="78"/>
      <c r="E85" s="86" t="s">
        <v>177</v>
      </c>
      <c r="F85" s="112">
        <f t="shared" si="44"/>
        <v>0</v>
      </c>
      <c r="G85" s="138"/>
      <c r="H85" s="138"/>
      <c r="I85" s="138"/>
      <c r="J85" s="138"/>
      <c r="K85" s="138"/>
      <c r="L85" s="138"/>
      <c r="M85" s="138"/>
      <c r="N85" s="138"/>
      <c r="O85" s="138"/>
      <c r="P85" s="138"/>
      <c r="Q85" s="138"/>
    </row>
    <row r="86" spans="4:17" ht="15">
      <c r="D86" s="78"/>
      <c r="E86" s="86" t="s">
        <v>178</v>
      </c>
      <c r="F86" s="112">
        <f t="shared" si="44"/>
        <v>0</v>
      </c>
      <c r="G86" s="138"/>
      <c r="H86" s="138"/>
      <c r="I86" s="138"/>
      <c r="J86" s="138"/>
      <c r="K86" s="138"/>
      <c r="L86" s="138"/>
      <c r="M86" s="138"/>
      <c r="N86" s="138"/>
      <c r="O86" s="138"/>
      <c r="P86" s="138"/>
      <c r="Q86" s="138"/>
    </row>
    <row r="87" spans="1:17" ht="15">
      <c r="A87" t="str">
        <f>+B56&amp;D81&amp;E87</f>
        <v>ENSEIGNEMENTEntretien et maintenanceTOTAL</v>
      </c>
      <c r="D87" s="79"/>
      <c r="E87" s="42" t="s">
        <v>173</v>
      </c>
      <c r="F87" s="110">
        <f t="shared" si="44"/>
        <v>0</v>
      </c>
      <c r="G87" s="139">
        <f>+SUM(G82:G86)</f>
        <v>0</v>
      </c>
      <c r="H87" s="139">
        <f aca="true" t="shared" si="45" ref="H87:I87">+SUM(H82:H86)</f>
        <v>0</v>
      </c>
      <c r="I87" s="139">
        <f t="shared" si="45"/>
        <v>0</v>
      </c>
      <c r="J87" s="139">
        <f aca="true" t="shared" si="46" ref="J87">+SUM(J82:J86)</f>
        <v>0</v>
      </c>
      <c r="K87" s="139">
        <f aca="true" t="shared" si="47" ref="K87">+SUM(K82:K86)</f>
        <v>0</v>
      </c>
      <c r="L87" s="139">
        <f aca="true" t="shared" si="48" ref="L87">+SUM(L82:L86)</f>
        <v>0</v>
      </c>
      <c r="M87" s="139">
        <f aca="true" t="shared" si="49" ref="M87">+SUM(M82:M86)</f>
        <v>0</v>
      </c>
      <c r="N87" s="139">
        <f aca="true" t="shared" si="50" ref="N87">+SUM(N82:N86)</f>
        <v>0</v>
      </c>
      <c r="O87" s="139">
        <f aca="true" t="shared" si="51" ref="O87">+SUM(O82:O86)</f>
        <v>0</v>
      </c>
      <c r="P87" s="139">
        <f aca="true" t="shared" si="52" ref="P87">+SUM(P82:P86)</f>
        <v>0</v>
      </c>
      <c r="Q87" s="139">
        <f aca="true" t="shared" si="53" ref="Q87">+SUM(Q82:Q86)</f>
        <v>0</v>
      </c>
    </row>
    <row r="88" spans="4:17" ht="15">
      <c r="D88" s="75" t="s">
        <v>57</v>
      </c>
      <c r="E88" s="76"/>
      <c r="F88" s="111"/>
      <c r="G88" s="140"/>
      <c r="H88" s="140"/>
      <c r="I88" s="140"/>
      <c r="J88" s="140"/>
      <c r="K88" s="140"/>
      <c r="L88" s="140"/>
      <c r="M88" s="140"/>
      <c r="N88" s="140"/>
      <c r="O88" s="140"/>
      <c r="P88" s="140"/>
      <c r="Q88" s="140"/>
    </row>
    <row r="89" spans="4:17" ht="15">
      <c r="D89" s="78"/>
      <c r="E89" s="86">
        <v>1</v>
      </c>
      <c r="F89" s="112">
        <f aca="true" t="shared" si="54" ref="F89:F92">+SUM(G89:Q89)</f>
        <v>0</v>
      </c>
      <c r="G89" s="138"/>
      <c r="H89" s="138"/>
      <c r="I89" s="138"/>
      <c r="J89" s="138"/>
      <c r="K89" s="138"/>
      <c r="L89" s="138"/>
      <c r="M89" s="138"/>
      <c r="N89" s="138"/>
      <c r="O89" s="138"/>
      <c r="P89" s="138"/>
      <c r="Q89" s="138"/>
    </row>
    <row r="90" spans="4:17" ht="15">
      <c r="D90" s="78"/>
      <c r="E90" s="86">
        <v>2</v>
      </c>
      <c r="F90" s="112">
        <f t="shared" si="54"/>
        <v>0</v>
      </c>
      <c r="G90" s="138"/>
      <c r="H90" s="138"/>
      <c r="I90" s="138"/>
      <c r="J90" s="138"/>
      <c r="K90" s="138"/>
      <c r="L90" s="138"/>
      <c r="M90" s="138"/>
      <c r="N90" s="138"/>
      <c r="O90" s="138"/>
      <c r="P90" s="138"/>
      <c r="Q90" s="138"/>
    </row>
    <row r="91" spans="4:17" ht="15">
      <c r="D91" s="78"/>
      <c r="E91" s="86">
        <v>3</v>
      </c>
      <c r="F91" s="112">
        <f t="shared" si="54"/>
        <v>0</v>
      </c>
      <c r="G91" s="138"/>
      <c r="H91" s="138"/>
      <c r="I91" s="138"/>
      <c r="J91" s="138"/>
      <c r="K91" s="138"/>
      <c r="L91" s="138"/>
      <c r="M91" s="138"/>
      <c r="N91" s="138"/>
      <c r="O91" s="138"/>
      <c r="P91" s="138"/>
      <c r="Q91" s="138"/>
    </row>
    <row r="92" spans="1:17" ht="15">
      <c r="A92" t="str">
        <f>+B56&amp;D88&amp;E92</f>
        <v>ENSEIGNEMENTServices achetésTOTAL</v>
      </c>
      <c r="D92" s="79"/>
      <c r="E92" s="42" t="s">
        <v>173</v>
      </c>
      <c r="F92" s="110">
        <f t="shared" si="54"/>
        <v>0</v>
      </c>
      <c r="G92" s="139">
        <f>+SUM(G89:G91)</f>
        <v>0</v>
      </c>
      <c r="H92" s="139">
        <f aca="true" t="shared" si="55" ref="H92:I92">+SUM(H89:H91)</f>
        <v>0</v>
      </c>
      <c r="I92" s="139">
        <f t="shared" si="55"/>
        <v>0</v>
      </c>
      <c r="J92" s="139">
        <f aca="true" t="shared" si="56" ref="J92">+SUM(J89:J91)</f>
        <v>0</v>
      </c>
      <c r="K92" s="139">
        <f aca="true" t="shared" si="57" ref="K92">+SUM(K89:K91)</f>
        <v>0</v>
      </c>
      <c r="L92" s="139">
        <f aca="true" t="shared" si="58" ref="L92">+SUM(L89:L91)</f>
        <v>0</v>
      </c>
      <c r="M92" s="139">
        <f aca="true" t="shared" si="59" ref="M92">+SUM(M89:M91)</f>
        <v>0</v>
      </c>
      <c r="N92" s="139">
        <f aca="true" t="shared" si="60" ref="N92">+SUM(N89:N91)</f>
        <v>0</v>
      </c>
      <c r="O92" s="139">
        <f aca="true" t="shared" si="61" ref="O92">+SUM(O89:O91)</f>
        <v>0</v>
      </c>
      <c r="P92" s="139">
        <f aca="true" t="shared" si="62" ref="P92">+SUM(P89:P91)</f>
        <v>0</v>
      </c>
      <c r="Q92" s="139">
        <f aca="true" t="shared" si="63" ref="Q92">+SUM(Q89:Q91)</f>
        <v>0</v>
      </c>
    </row>
    <row r="93" spans="6:17" ht="15">
      <c r="F93" s="23"/>
      <c r="G93" s="25"/>
      <c r="H93" s="25"/>
      <c r="I93" s="25"/>
      <c r="J93" s="25"/>
      <c r="K93" s="25"/>
      <c r="L93" s="25"/>
      <c r="M93" s="25"/>
      <c r="N93" s="25"/>
      <c r="O93" s="25"/>
      <c r="P93" s="25"/>
      <c r="Q93" s="25"/>
    </row>
    <row r="94" spans="2:17" ht="15">
      <c r="B94" s="1" t="s">
        <v>180</v>
      </c>
      <c r="F94" s="23"/>
      <c r="G94" s="25"/>
      <c r="H94" s="25"/>
      <c r="I94" s="25"/>
      <c r="J94" s="25"/>
      <c r="K94" s="25"/>
      <c r="L94" s="25"/>
      <c r="M94" s="25"/>
      <c r="N94" s="25"/>
      <c r="O94" s="25"/>
      <c r="P94" s="25"/>
      <c r="Q94" s="25"/>
    </row>
    <row r="95" spans="3:17" ht="15">
      <c r="C95" t="s">
        <v>50</v>
      </c>
      <c r="F95" s="23"/>
      <c r="G95" s="25"/>
      <c r="H95" s="25"/>
      <c r="I95" s="25"/>
      <c r="J95" s="25"/>
      <c r="K95" s="25"/>
      <c r="L95" s="25"/>
      <c r="M95" s="25"/>
      <c r="N95" s="25"/>
      <c r="O95" s="25"/>
      <c r="P95" s="25"/>
      <c r="Q95" s="25"/>
    </row>
    <row r="96" spans="4:17" ht="15">
      <c r="D96" s="75" t="s">
        <v>51</v>
      </c>
      <c r="E96" s="76"/>
      <c r="F96" s="111"/>
      <c r="G96" s="140"/>
      <c r="H96" s="140"/>
      <c r="I96" s="140"/>
      <c r="J96" s="140"/>
      <c r="K96" s="140"/>
      <c r="L96" s="140"/>
      <c r="M96" s="140"/>
      <c r="N96" s="140"/>
      <c r="O96" s="140"/>
      <c r="P96" s="140"/>
      <c r="Q96" s="140"/>
    </row>
    <row r="97" spans="4:17" ht="15">
      <c r="D97" s="78"/>
      <c r="E97" s="86">
        <v>1</v>
      </c>
      <c r="F97" s="112">
        <f>+SUM(G97:Q97)</f>
        <v>0</v>
      </c>
      <c r="G97" s="138"/>
      <c r="H97" s="138"/>
      <c r="I97" s="138"/>
      <c r="J97" s="138"/>
      <c r="K97" s="138"/>
      <c r="L97" s="138"/>
      <c r="M97" s="138"/>
      <c r="N97" s="138"/>
      <c r="O97" s="138"/>
      <c r="P97" s="138"/>
      <c r="Q97" s="138"/>
    </row>
    <row r="98" spans="4:17" ht="15">
      <c r="D98" s="78"/>
      <c r="E98" s="86">
        <v>2</v>
      </c>
      <c r="F98" s="112">
        <f aca="true" t="shared" si="64" ref="F98:F102">+SUM(G98:Q98)</f>
        <v>0</v>
      </c>
      <c r="G98" s="138"/>
      <c r="H98" s="138"/>
      <c r="I98" s="138"/>
      <c r="J98" s="138"/>
      <c r="K98" s="138"/>
      <c r="L98" s="138"/>
      <c r="M98" s="138"/>
      <c r="N98" s="138"/>
      <c r="O98" s="138"/>
      <c r="P98" s="138"/>
      <c r="Q98" s="138"/>
    </row>
    <row r="99" spans="4:17" ht="15">
      <c r="D99" s="78"/>
      <c r="E99" s="86">
        <v>3</v>
      </c>
      <c r="F99" s="112">
        <f t="shared" si="64"/>
        <v>0</v>
      </c>
      <c r="G99" s="138"/>
      <c r="H99" s="138"/>
      <c r="I99" s="138"/>
      <c r="J99" s="138"/>
      <c r="K99" s="138"/>
      <c r="L99" s="138"/>
      <c r="M99" s="138"/>
      <c r="N99" s="138"/>
      <c r="O99" s="138"/>
      <c r="P99" s="138"/>
      <c r="Q99" s="138"/>
    </row>
    <row r="100" spans="4:17" ht="15">
      <c r="D100" s="78"/>
      <c r="E100" s="86">
        <v>4</v>
      </c>
      <c r="F100" s="113">
        <f t="shared" si="64"/>
        <v>0</v>
      </c>
      <c r="G100" s="138"/>
      <c r="H100" s="138"/>
      <c r="I100" s="138"/>
      <c r="J100" s="138"/>
      <c r="K100" s="138"/>
      <c r="L100" s="138"/>
      <c r="M100" s="138"/>
      <c r="N100" s="138"/>
      <c r="O100" s="138"/>
      <c r="P100" s="138"/>
      <c r="Q100" s="138"/>
    </row>
    <row r="101" spans="4:17" ht="15">
      <c r="D101" s="78"/>
      <c r="E101" s="86">
        <v>5</v>
      </c>
      <c r="F101" s="113">
        <f t="shared" si="64"/>
        <v>0</v>
      </c>
      <c r="G101" s="138"/>
      <c r="H101" s="138"/>
      <c r="I101" s="138"/>
      <c r="J101" s="138"/>
      <c r="K101" s="138"/>
      <c r="L101" s="138"/>
      <c r="M101" s="138"/>
      <c r="N101" s="138"/>
      <c r="O101" s="138"/>
      <c r="P101" s="138"/>
      <c r="Q101" s="138"/>
    </row>
    <row r="102" spans="4:17" ht="15">
      <c r="D102" s="78"/>
      <c r="E102" s="86">
        <v>6</v>
      </c>
      <c r="F102" s="113">
        <f t="shared" si="64"/>
        <v>0</v>
      </c>
      <c r="G102" s="138"/>
      <c r="H102" s="138"/>
      <c r="I102" s="138"/>
      <c r="J102" s="138"/>
      <c r="K102" s="138"/>
      <c r="L102" s="138"/>
      <c r="M102" s="138"/>
      <c r="N102" s="138"/>
      <c r="O102" s="138"/>
      <c r="P102" s="138"/>
      <c r="Q102" s="138"/>
    </row>
    <row r="103" spans="1:17" ht="15">
      <c r="A103" t="str">
        <f>+B94&amp;D96&amp;E103</f>
        <v>RECHERCHEMédicales et chirurgicalesTotal</v>
      </c>
      <c r="D103" s="79"/>
      <c r="E103" s="42" t="s">
        <v>8</v>
      </c>
      <c r="F103" s="110">
        <f>+SUM(G103:Q103)</f>
        <v>0</v>
      </c>
      <c r="G103" s="139">
        <f>+SUM(G97:G102)</f>
        <v>0</v>
      </c>
      <c r="H103" s="139">
        <f aca="true" t="shared" si="65" ref="H103:I103">+SUM(H97:H102)</f>
        <v>0</v>
      </c>
      <c r="I103" s="139">
        <f t="shared" si="65"/>
        <v>0</v>
      </c>
      <c r="J103" s="139">
        <f aca="true" t="shared" si="66" ref="J103">+SUM(J97:J102)</f>
        <v>0</v>
      </c>
      <c r="K103" s="139">
        <f aca="true" t="shared" si="67" ref="K103">+SUM(K97:K102)</f>
        <v>0</v>
      </c>
      <c r="L103" s="139">
        <f aca="true" t="shared" si="68" ref="L103">+SUM(L97:L102)</f>
        <v>0</v>
      </c>
      <c r="M103" s="139">
        <f aca="true" t="shared" si="69" ref="M103">+SUM(M97:M102)</f>
        <v>0</v>
      </c>
      <c r="N103" s="139">
        <f aca="true" t="shared" si="70" ref="N103">+SUM(N97:N102)</f>
        <v>0</v>
      </c>
      <c r="O103" s="139">
        <f aca="true" t="shared" si="71" ref="O103">+SUM(O97:O102)</f>
        <v>0</v>
      </c>
      <c r="P103" s="139">
        <f aca="true" t="shared" si="72" ref="P103">+SUM(P97:P102)</f>
        <v>0</v>
      </c>
      <c r="Q103" s="139">
        <f aca="true" t="shared" si="73" ref="Q103">+SUM(Q97:Q102)</f>
        <v>0</v>
      </c>
    </row>
    <row r="104" spans="4:17" ht="15">
      <c r="D104" s="75" t="s">
        <v>52</v>
      </c>
      <c r="E104" s="76"/>
      <c r="F104" s="111"/>
      <c r="G104" s="140"/>
      <c r="H104" s="140"/>
      <c r="I104" s="140"/>
      <c r="J104" s="140"/>
      <c r="K104" s="140"/>
      <c r="L104" s="140"/>
      <c r="M104" s="140"/>
      <c r="N104" s="140"/>
      <c r="O104" s="140"/>
      <c r="P104" s="140"/>
      <c r="Q104" s="140"/>
    </row>
    <row r="105" spans="4:17" ht="15">
      <c r="D105" s="78"/>
      <c r="E105" s="86">
        <v>1</v>
      </c>
      <c r="F105" s="113">
        <f>+SUM(G105:Q105)</f>
        <v>0</v>
      </c>
      <c r="G105" s="138"/>
      <c r="H105" s="138"/>
      <c r="I105" s="138"/>
      <c r="J105" s="138"/>
      <c r="K105" s="138"/>
      <c r="L105" s="138"/>
      <c r="M105" s="138"/>
      <c r="N105" s="138"/>
      <c r="O105" s="138"/>
      <c r="P105" s="138"/>
      <c r="Q105" s="138"/>
    </row>
    <row r="106" spans="4:17" ht="15">
      <c r="D106" s="78"/>
      <c r="E106" s="86">
        <v>2</v>
      </c>
      <c r="F106" s="113">
        <f aca="true" t="shared" si="74" ref="F106:F109">+SUM(G106:Q106)</f>
        <v>0</v>
      </c>
      <c r="G106" s="138"/>
      <c r="H106" s="138"/>
      <c r="I106" s="138"/>
      <c r="J106" s="138"/>
      <c r="K106" s="138"/>
      <c r="L106" s="138"/>
      <c r="M106" s="138"/>
      <c r="N106" s="138"/>
      <c r="O106" s="138"/>
      <c r="P106" s="138"/>
      <c r="Q106" s="138"/>
    </row>
    <row r="107" spans="4:17" ht="15">
      <c r="D107" s="78"/>
      <c r="E107" s="86">
        <v>3</v>
      </c>
      <c r="F107" s="113">
        <f t="shared" si="74"/>
        <v>0</v>
      </c>
      <c r="G107" s="138"/>
      <c r="H107" s="138"/>
      <c r="I107" s="138"/>
      <c r="J107" s="138"/>
      <c r="K107" s="138"/>
      <c r="L107" s="138"/>
      <c r="M107" s="138"/>
      <c r="N107" s="138"/>
      <c r="O107" s="138"/>
      <c r="P107" s="138"/>
      <c r="Q107" s="138"/>
    </row>
    <row r="108" spans="4:17" ht="15">
      <c r="D108" s="78"/>
      <c r="E108" s="86">
        <v>4</v>
      </c>
      <c r="F108" s="113">
        <f t="shared" si="74"/>
        <v>0</v>
      </c>
      <c r="G108" s="138"/>
      <c r="H108" s="138"/>
      <c r="I108" s="138"/>
      <c r="J108" s="138"/>
      <c r="K108" s="138"/>
      <c r="L108" s="138"/>
      <c r="M108" s="138"/>
      <c r="N108" s="138"/>
      <c r="O108" s="138"/>
      <c r="P108" s="138"/>
      <c r="Q108" s="138"/>
    </row>
    <row r="109" spans="1:17" ht="15">
      <c r="A109" t="str">
        <f>+B94&amp;D104&amp;E109</f>
        <v>RECHERCHEAdministrativesTOTAL</v>
      </c>
      <c r="D109" s="78"/>
      <c r="E109" s="43" t="s">
        <v>173</v>
      </c>
      <c r="F109" s="112">
        <f t="shared" si="74"/>
        <v>0</v>
      </c>
      <c r="G109" s="25">
        <f>+SUM(G105:G108)</f>
        <v>0</v>
      </c>
      <c r="H109" s="25">
        <f aca="true" t="shared" si="75" ref="H109:I109">+SUM(H105:H108)</f>
        <v>0</v>
      </c>
      <c r="I109" s="25">
        <f t="shared" si="75"/>
        <v>0</v>
      </c>
      <c r="J109" s="25">
        <f aca="true" t="shared" si="76" ref="J109">+SUM(J105:J108)</f>
        <v>0</v>
      </c>
      <c r="K109" s="25">
        <f aca="true" t="shared" si="77" ref="K109">+SUM(K105:K108)</f>
        <v>0</v>
      </c>
      <c r="L109" s="25">
        <f aca="true" t="shared" si="78" ref="L109">+SUM(L105:L108)</f>
        <v>0</v>
      </c>
      <c r="M109" s="25">
        <f aca="true" t="shared" si="79" ref="M109">+SUM(M105:M108)</f>
        <v>0</v>
      </c>
      <c r="N109" s="25">
        <f aca="true" t="shared" si="80" ref="N109">+SUM(N105:N108)</f>
        <v>0</v>
      </c>
      <c r="O109" s="25">
        <f aca="true" t="shared" si="81" ref="O109">+SUM(O105:O108)</f>
        <v>0</v>
      </c>
      <c r="P109" s="25">
        <f aca="true" t="shared" si="82" ref="P109">+SUM(P105:P108)</f>
        <v>0</v>
      </c>
      <c r="Q109" s="25">
        <f aca="true" t="shared" si="83" ref="Q109">+SUM(Q105:Q108)</f>
        <v>0</v>
      </c>
    </row>
    <row r="110" spans="4:17" ht="15">
      <c r="D110" s="75" t="s">
        <v>56</v>
      </c>
      <c r="E110" s="76"/>
      <c r="F110" s="111"/>
      <c r="G110" s="140"/>
      <c r="H110" s="140"/>
      <c r="I110" s="140"/>
      <c r="J110" s="140"/>
      <c r="K110" s="140"/>
      <c r="L110" s="140"/>
      <c r="M110" s="140"/>
      <c r="N110" s="140"/>
      <c r="O110" s="140"/>
      <c r="P110" s="140"/>
      <c r="Q110" s="140"/>
    </row>
    <row r="111" spans="4:17" ht="15">
      <c r="D111" s="78"/>
      <c r="E111" s="86" t="s">
        <v>170</v>
      </c>
      <c r="F111" s="112">
        <f aca="true" t="shared" si="84" ref="F111:F116">+SUM(G111:Q111)</f>
        <v>0</v>
      </c>
      <c r="G111" s="138"/>
      <c r="H111" s="138"/>
      <c r="I111" s="138"/>
      <c r="J111" s="138"/>
      <c r="K111" s="138"/>
      <c r="L111" s="138"/>
      <c r="M111" s="138"/>
      <c r="N111" s="138"/>
      <c r="O111" s="138"/>
      <c r="P111" s="138"/>
      <c r="Q111" s="138"/>
    </row>
    <row r="112" spans="4:17" ht="15">
      <c r="D112" s="78"/>
      <c r="E112" s="86" t="s">
        <v>111</v>
      </c>
      <c r="F112" s="112">
        <f t="shared" si="84"/>
        <v>0</v>
      </c>
      <c r="G112" s="138"/>
      <c r="H112" s="138"/>
      <c r="I112" s="138"/>
      <c r="J112" s="138"/>
      <c r="K112" s="138"/>
      <c r="L112" s="138"/>
      <c r="M112" s="138"/>
      <c r="N112" s="138"/>
      <c r="O112" s="138"/>
      <c r="P112" s="138"/>
      <c r="Q112" s="138"/>
    </row>
    <row r="113" spans="4:17" ht="15">
      <c r="D113" s="78"/>
      <c r="E113" s="86" t="s">
        <v>171</v>
      </c>
      <c r="F113" s="112">
        <f t="shared" si="84"/>
        <v>0</v>
      </c>
      <c r="G113" s="138"/>
      <c r="H113" s="138"/>
      <c r="I113" s="138"/>
      <c r="J113" s="138"/>
      <c r="K113" s="138"/>
      <c r="L113" s="138"/>
      <c r="M113" s="138"/>
      <c r="N113" s="138"/>
      <c r="O113" s="138"/>
      <c r="P113" s="138"/>
      <c r="Q113" s="138"/>
    </row>
    <row r="114" spans="4:17" ht="15">
      <c r="D114" s="78"/>
      <c r="E114" s="86" t="s">
        <v>172</v>
      </c>
      <c r="F114" s="112">
        <f t="shared" si="84"/>
        <v>0</v>
      </c>
      <c r="G114" s="138"/>
      <c r="H114" s="138"/>
      <c r="I114" s="138"/>
      <c r="J114" s="138"/>
      <c r="K114" s="138"/>
      <c r="L114" s="138"/>
      <c r="M114" s="138"/>
      <c r="N114" s="138"/>
      <c r="O114" s="138"/>
      <c r="P114" s="138"/>
      <c r="Q114" s="138"/>
    </row>
    <row r="115" spans="4:17" ht="15">
      <c r="D115" s="78"/>
      <c r="E115" s="86" t="s">
        <v>92</v>
      </c>
      <c r="F115" s="112">
        <f t="shared" si="84"/>
        <v>0</v>
      </c>
      <c r="G115" s="138"/>
      <c r="H115" s="138"/>
      <c r="I115" s="138"/>
      <c r="J115" s="138"/>
      <c r="K115" s="138"/>
      <c r="L115" s="138"/>
      <c r="M115" s="138"/>
      <c r="N115" s="138"/>
      <c r="O115" s="138"/>
      <c r="P115" s="138"/>
      <c r="Q115" s="138"/>
    </row>
    <row r="116" spans="1:17" ht="15">
      <c r="A116" t="str">
        <f>+B94&amp;D110&amp;E116</f>
        <v>RECHERCHESoutien (entretien, hygiène, énergie, etc.)TOTAL</v>
      </c>
      <c r="D116" s="79"/>
      <c r="E116" s="81" t="s">
        <v>173</v>
      </c>
      <c r="F116" s="110">
        <f t="shared" si="84"/>
        <v>0</v>
      </c>
      <c r="G116" s="139">
        <f>+SUM(G111:G115)</f>
        <v>0</v>
      </c>
      <c r="H116" s="139">
        <f aca="true" t="shared" si="85" ref="H116:I116">+SUM(H111:H115)</f>
        <v>0</v>
      </c>
      <c r="I116" s="139">
        <f t="shared" si="85"/>
        <v>0</v>
      </c>
      <c r="J116" s="139">
        <f aca="true" t="shared" si="86" ref="J116">+SUM(J111:J115)</f>
        <v>0</v>
      </c>
      <c r="K116" s="139">
        <f aca="true" t="shared" si="87" ref="K116">+SUM(K111:K115)</f>
        <v>0</v>
      </c>
      <c r="L116" s="139">
        <f aca="true" t="shared" si="88" ref="L116">+SUM(L111:L115)</f>
        <v>0</v>
      </c>
      <c r="M116" s="139">
        <f aca="true" t="shared" si="89" ref="M116">+SUM(M111:M115)</f>
        <v>0</v>
      </c>
      <c r="N116" s="139">
        <f aca="true" t="shared" si="90" ref="N116">+SUM(N111:N115)</f>
        <v>0</v>
      </c>
      <c r="O116" s="139">
        <f aca="true" t="shared" si="91" ref="O116">+SUM(O111:O115)</f>
        <v>0</v>
      </c>
      <c r="P116" s="139">
        <f aca="true" t="shared" si="92" ref="P116">+SUM(P111:P115)</f>
        <v>0</v>
      </c>
      <c r="Q116" s="139">
        <f aca="true" t="shared" si="93" ref="Q116">+SUM(Q111:Q115)</f>
        <v>0</v>
      </c>
    </row>
    <row r="117" spans="6:17" ht="15">
      <c r="F117" s="23"/>
      <c r="G117" s="25"/>
      <c r="H117" s="25"/>
      <c r="I117" s="25"/>
      <c r="J117" s="25"/>
      <c r="K117" s="25"/>
      <c r="L117" s="25"/>
      <c r="M117" s="25"/>
      <c r="N117" s="25"/>
      <c r="O117" s="25"/>
      <c r="P117" s="25"/>
      <c r="Q117" s="25"/>
    </row>
    <row r="118" spans="3:17" ht="15">
      <c r="C118" t="s">
        <v>54</v>
      </c>
      <c r="F118" s="23"/>
      <c r="G118" s="25"/>
      <c r="H118" s="25"/>
      <c r="I118" s="25"/>
      <c r="J118" s="25"/>
      <c r="K118" s="25"/>
      <c r="L118" s="25"/>
      <c r="M118" s="25"/>
      <c r="N118" s="25"/>
      <c r="O118" s="25"/>
      <c r="P118" s="25"/>
      <c r="Q118" s="25"/>
    </row>
    <row r="119" spans="4:17" ht="15">
      <c r="D119" s="75" t="s">
        <v>55</v>
      </c>
      <c r="E119" s="76"/>
      <c r="F119" s="111"/>
      <c r="G119" s="140"/>
      <c r="H119" s="140"/>
      <c r="I119" s="140"/>
      <c r="J119" s="140"/>
      <c r="K119" s="140"/>
      <c r="L119" s="140"/>
      <c r="M119" s="140"/>
      <c r="N119" s="140"/>
      <c r="O119" s="140"/>
      <c r="P119" s="140"/>
      <c r="Q119" s="140"/>
    </row>
    <row r="120" spans="4:17" ht="15">
      <c r="D120" s="78"/>
      <c r="E120" s="86" t="s">
        <v>174</v>
      </c>
      <c r="F120" s="112">
        <f aca="true" t="shared" si="94" ref="F120:F125">+SUM(G120:Q120)</f>
        <v>0</v>
      </c>
      <c r="G120" s="138"/>
      <c r="H120" s="138"/>
      <c r="I120" s="138"/>
      <c r="J120" s="138"/>
      <c r="K120" s="138"/>
      <c r="L120" s="138"/>
      <c r="M120" s="138"/>
      <c r="N120" s="138"/>
      <c r="O120" s="138"/>
      <c r="P120" s="138"/>
      <c r="Q120" s="138"/>
    </row>
    <row r="121" spans="4:17" ht="15">
      <c r="D121" s="78"/>
      <c r="E121" s="86" t="s">
        <v>175</v>
      </c>
      <c r="F121" s="112">
        <f t="shared" si="94"/>
        <v>0</v>
      </c>
      <c r="G121" s="138"/>
      <c r="H121" s="138"/>
      <c r="I121" s="138"/>
      <c r="J121" s="138"/>
      <c r="K121" s="138"/>
      <c r="L121" s="138"/>
      <c r="M121" s="138"/>
      <c r="N121" s="138"/>
      <c r="O121" s="138"/>
      <c r="P121" s="138"/>
      <c r="Q121" s="138"/>
    </row>
    <row r="122" spans="4:17" ht="15">
      <c r="D122" s="78"/>
      <c r="E122" s="86" t="s">
        <v>176</v>
      </c>
      <c r="F122" s="112">
        <f t="shared" si="94"/>
        <v>0</v>
      </c>
      <c r="G122" s="138"/>
      <c r="H122" s="138"/>
      <c r="I122" s="138"/>
      <c r="J122" s="138"/>
      <c r="K122" s="138"/>
      <c r="L122" s="138"/>
      <c r="M122" s="138"/>
      <c r="N122" s="138"/>
      <c r="O122" s="138"/>
      <c r="P122" s="138"/>
      <c r="Q122" s="138"/>
    </row>
    <row r="123" spans="4:17" ht="15">
      <c r="D123" s="78"/>
      <c r="E123" s="86" t="s">
        <v>177</v>
      </c>
      <c r="F123" s="112">
        <f t="shared" si="94"/>
        <v>0</v>
      </c>
      <c r="G123" s="138"/>
      <c r="H123" s="138"/>
      <c r="I123" s="138"/>
      <c r="J123" s="138"/>
      <c r="K123" s="138"/>
      <c r="L123" s="138"/>
      <c r="M123" s="138"/>
      <c r="N123" s="138"/>
      <c r="O123" s="138"/>
      <c r="P123" s="138"/>
      <c r="Q123" s="138"/>
    </row>
    <row r="124" spans="4:17" ht="15">
      <c r="D124" s="78"/>
      <c r="E124" s="86" t="s">
        <v>178</v>
      </c>
      <c r="F124" s="112">
        <f t="shared" si="94"/>
        <v>0</v>
      </c>
      <c r="G124" s="138"/>
      <c r="H124" s="138"/>
      <c r="I124" s="138"/>
      <c r="J124" s="138"/>
      <c r="K124" s="138"/>
      <c r="L124" s="138"/>
      <c r="M124" s="138"/>
      <c r="N124" s="138"/>
      <c r="O124" s="138"/>
      <c r="P124" s="138"/>
      <c r="Q124" s="138"/>
    </row>
    <row r="125" spans="1:17" ht="15">
      <c r="A125" t="str">
        <f>+B94&amp;D119&amp;E125</f>
        <v>RECHERCHEEntretien et maintenanceTOTAL</v>
      </c>
      <c r="D125" s="79"/>
      <c r="E125" s="42" t="s">
        <v>173</v>
      </c>
      <c r="F125" s="110">
        <f t="shared" si="94"/>
        <v>0</v>
      </c>
      <c r="G125" s="139">
        <f>+SUM(G120:G124)</f>
        <v>0</v>
      </c>
      <c r="H125" s="139">
        <f aca="true" t="shared" si="95" ref="H125:I125">+SUM(H120:H124)</f>
        <v>0</v>
      </c>
      <c r="I125" s="139">
        <f t="shared" si="95"/>
        <v>0</v>
      </c>
      <c r="J125" s="139">
        <f aca="true" t="shared" si="96" ref="J125">+SUM(J120:J124)</f>
        <v>0</v>
      </c>
      <c r="K125" s="139">
        <f aca="true" t="shared" si="97" ref="K125">+SUM(K120:K124)</f>
        <v>0</v>
      </c>
      <c r="L125" s="139">
        <f aca="true" t="shared" si="98" ref="L125">+SUM(L120:L124)</f>
        <v>0</v>
      </c>
      <c r="M125" s="139">
        <f aca="true" t="shared" si="99" ref="M125">+SUM(M120:M124)</f>
        <v>0</v>
      </c>
      <c r="N125" s="139">
        <f aca="true" t="shared" si="100" ref="N125">+SUM(N120:N124)</f>
        <v>0</v>
      </c>
      <c r="O125" s="139">
        <f aca="true" t="shared" si="101" ref="O125">+SUM(O120:O124)</f>
        <v>0</v>
      </c>
      <c r="P125" s="139">
        <f aca="true" t="shared" si="102" ref="P125">+SUM(P120:P124)</f>
        <v>0</v>
      </c>
      <c r="Q125" s="139">
        <f aca="true" t="shared" si="103" ref="Q125">+SUM(Q120:Q124)</f>
        <v>0</v>
      </c>
    </row>
    <row r="126" spans="4:17" ht="15">
      <c r="D126" s="75" t="s">
        <v>57</v>
      </c>
      <c r="E126" s="76"/>
      <c r="F126" s="111"/>
      <c r="G126" s="140"/>
      <c r="H126" s="140"/>
      <c r="I126" s="140"/>
      <c r="J126" s="140"/>
      <c r="K126" s="140"/>
      <c r="L126" s="140"/>
      <c r="M126" s="140"/>
      <c r="N126" s="140"/>
      <c r="O126" s="140"/>
      <c r="P126" s="140"/>
      <c r="Q126" s="140"/>
    </row>
    <row r="127" spans="4:17" ht="15">
      <c r="D127" s="78"/>
      <c r="E127" s="86">
        <v>1</v>
      </c>
      <c r="F127" s="112">
        <f aca="true" t="shared" si="104" ref="F127:F130">+SUM(G127:Q127)</f>
        <v>0</v>
      </c>
      <c r="G127" s="138"/>
      <c r="H127" s="138"/>
      <c r="I127" s="138"/>
      <c r="J127" s="138"/>
      <c r="K127" s="138"/>
      <c r="L127" s="138"/>
      <c r="M127" s="138"/>
      <c r="N127" s="138"/>
      <c r="O127" s="138"/>
      <c r="P127" s="138"/>
      <c r="Q127" s="138"/>
    </row>
    <row r="128" spans="4:17" ht="15">
      <c r="D128" s="78"/>
      <c r="E128" s="86">
        <v>2</v>
      </c>
      <c r="F128" s="112">
        <f t="shared" si="104"/>
        <v>0</v>
      </c>
      <c r="G128" s="138"/>
      <c r="H128" s="138"/>
      <c r="I128" s="138"/>
      <c r="J128" s="138"/>
      <c r="K128" s="138"/>
      <c r="L128" s="138"/>
      <c r="M128" s="138"/>
      <c r="N128" s="138"/>
      <c r="O128" s="138"/>
      <c r="P128" s="138"/>
      <c r="Q128" s="138"/>
    </row>
    <row r="129" spans="4:17" ht="15">
      <c r="D129" s="78"/>
      <c r="E129" s="86">
        <v>3</v>
      </c>
      <c r="F129" s="112">
        <f t="shared" si="104"/>
        <v>0</v>
      </c>
      <c r="G129" s="138"/>
      <c r="H129" s="138"/>
      <c r="I129" s="138"/>
      <c r="J129" s="138"/>
      <c r="K129" s="138"/>
      <c r="L129" s="138"/>
      <c r="M129" s="138"/>
      <c r="N129" s="138"/>
      <c r="O129" s="138"/>
      <c r="P129" s="138"/>
      <c r="Q129" s="138"/>
    </row>
    <row r="130" spans="1:17" ht="15">
      <c r="A130" t="str">
        <f>+B94&amp;D126&amp;E130</f>
        <v>RECHERCHEServices achetésTOTAL</v>
      </c>
      <c r="D130" s="79"/>
      <c r="E130" s="42" t="s">
        <v>173</v>
      </c>
      <c r="F130" s="110">
        <f t="shared" si="104"/>
        <v>0</v>
      </c>
      <c r="G130" s="139">
        <f>+SUM(G127:G129)</f>
        <v>0</v>
      </c>
      <c r="H130" s="139">
        <f aca="true" t="shared" si="105" ref="H130:I130">+SUM(H127:H129)</f>
        <v>0</v>
      </c>
      <c r="I130" s="139">
        <f t="shared" si="105"/>
        <v>0</v>
      </c>
      <c r="J130" s="139">
        <f aca="true" t="shared" si="106" ref="J130">+SUM(J127:J129)</f>
        <v>0</v>
      </c>
      <c r="K130" s="139">
        <f aca="true" t="shared" si="107" ref="K130">+SUM(K127:K129)</f>
        <v>0</v>
      </c>
      <c r="L130" s="139">
        <f aca="true" t="shared" si="108" ref="L130">+SUM(L127:L129)</f>
        <v>0</v>
      </c>
      <c r="M130" s="139">
        <f aca="true" t="shared" si="109" ref="M130">+SUM(M127:M129)</f>
        <v>0</v>
      </c>
      <c r="N130" s="139">
        <f aca="true" t="shared" si="110" ref="N130">+SUM(N127:N129)</f>
        <v>0</v>
      </c>
      <c r="O130" s="139">
        <f aca="true" t="shared" si="111" ref="O130">+SUM(O127:O129)</f>
        <v>0</v>
      </c>
      <c r="P130" s="139">
        <f aca="true" t="shared" si="112" ref="P130">+SUM(P127:P129)</f>
        <v>0</v>
      </c>
      <c r="Q130" s="139">
        <f aca="true" t="shared" si="113" ref="Q130">+SUM(Q127:Q129)</f>
        <v>0</v>
      </c>
    </row>
    <row r="131" spans="6:17" ht="15">
      <c r="F131" s="23"/>
      <c r="G131" s="25"/>
      <c r="H131" s="25"/>
      <c r="I131" s="25"/>
      <c r="J131" s="25"/>
      <c r="K131" s="25"/>
      <c r="L131" s="25"/>
      <c r="M131" s="25"/>
      <c r="N131" s="25"/>
      <c r="O131" s="25"/>
      <c r="P131" s="25"/>
      <c r="Q131" s="25"/>
    </row>
    <row r="132" spans="2:17" ht="15">
      <c r="B132" s="1" t="s">
        <v>181</v>
      </c>
      <c r="F132" s="23"/>
      <c r="G132" s="25"/>
      <c r="H132" s="25"/>
      <c r="I132" s="25"/>
      <c r="J132" s="25"/>
      <c r="K132" s="25"/>
      <c r="L132" s="25"/>
      <c r="M132" s="25"/>
      <c r="N132" s="25"/>
      <c r="O132" s="25"/>
      <c r="P132" s="25"/>
      <c r="Q132" s="25"/>
    </row>
    <row r="133" spans="3:17" ht="15">
      <c r="C133" t="s">
        <v>50</v>
      </c>
      <c r="F133" s="23"/>
      <c r="G133" s="25"/>
      <c r="H133" s="25"/>
      <c r="I133" s="25"/>
      <c r="J133" s="25"/>
      <c r="K133" s="25"/>
      <c r="L133" s="25"/>
      <c r="M133" s="25"/>
      <c r="N133" s="25"/>
      <c r="O133" s="25"/>
      <c r="P133" s="25"/>
      <c r="Q133" s="25"/>
    </row>
    <row r="134" spans="4:17" ht="15">
      <c r="D134" s="75" t="s">
        <v>51</v>
      </c>
      <c r="E134" s="76"/>
      <c r="F134" s="111"/>
      <c r="G134" s="140"/>
      <c r="H134" s="140"/>
      <c r="I134" s="140"/>
      <c r="J134" s="140"/>
      <c r="K134" s="140"/>
      <c r="L134" s="140"/>
      <c r="M134" s="140"/>
      <c r="N134" s="140"/>
      <c r="O134" s="140"/>
      <c r="P134" s="140"/>
      <c r="Q134" s="140"/>
    </row>
    <row r="135" spans="4:17" ht="15">
      <c r="D135" s="78"/>
      <c r="E135" s="86">
        <v>1</v>
      </c>
      <c r="F135" s="112">
        <f>+SUM(G135:Q135)</f>
        <v>0</v>
      </c>
      <c r="G135" s="138"/>
      <c r="H135" s="138"/>
      <c r="I135" s="138"/>
      <c r="J135" s="138"/>
      <c r="K135" s="138"/>
      <c r="L135" s="138"/>
      <c r="M135" s="138"/>
      <c r="N135" s="138"/>
      <c r="O135" s="138"/>
      <c r="P135" s="138"/>
      <c r="Q135" s="138"/>
    </row>
    <row r="136" spans="4:17" ht="15">
      <c r="D136" s="78"/>
      <c r="E136" s="86">
        <v>2</v>
      </c>
      <c r="F136" s="112">
        <f aca="true" t="shared" si="114" ref="F136:F140">+SUM(G136:Q136)</f>
        <v>0</v>
      </c>
      <c r="G136" s="138"/>
      <c r="H136" s="138"/>
      <c r="I136" s="138"/>
      <c r="J136" s="138"/>
      <c r="K136" s="138"/>
      <c r="L136" s="138"/>
      <c r="M136" s="138"/>
      <c r="N136" s="138"/>
      <c r="O136" s="138"/>
      <c r="P136" s="138"/>
      <c r="Q136" s="138"/>
    </row>
    <row r="137" spans="4:17" ht="15">
      <c r="D137" s="78"/>
      <c r="E137" s="86">
        <v>3</v>
      </c>
      <c r="F137" s="112">
        <f t="shared" si="114"/>
        <v>0</v>
      </c>
      <c r="G137" s="138"/>
      <c r="H137" s="138"/>
      <c r="I137" s="138"/>
      <c r="J137" s="138"/>
      <c r="K137" s="138"/>
      <c r="L137" s="138"/>
      <c r="M137" s="138"/>
      <c r="N137" s="138"/>
      <c r="O137" s="138"/>
      <c r="P137" s="138"/>
      <c r="Q137" s="138"/>
    </row>
    <row r="138" spans="4:17" ht="15">
      <c r="D138" s="78"/>
      <c r="E138" s="86">
        <v>4</v>
      </c>
      <c r="F138" s="113">
        <f t="shared" si="114"/>
        <v>0</v>
      </c>
      <c r="G138" s="138"/>
      <c r="H138" s="138"/>
      <c r="I138" s="138"/>
      <c r="J138" s="138"/>
      <c r="K138" s="138"/>
      <c r="L138" s="138"/>
      <c r="M138" s="138"/>
      <c r="N138" s="138"/>
      <c r="O138" s="138"/>
      <c r="P138" s="138"/>
      <c r="Q138" s="138"/>
    </row>
    <row r="139" spans="4:17" ht="15">
      <c r="D139" s="78"/>
      <c r="E139" s="86">
        <v>5</v>
      </c>
      <c r="F139" s="113">
        <f t="shared" si="114"/>
        <v>0</v>
      </c>
      <c r="G139" s="138"/>
      <c r="H139" s="138"/>
      <c r="I139" s="138"/>
      <c r="J139" s="138"/>
      <c r="K139" s="138"/>
      <c r="L139" s="138"/>
      <c r="M139" s="138"/>
      <c r="N139" s="138"/>
      <c r="O139" s="138"/>
      <c r="P139" s="138"/>
      <c r="Q139" s="138"/>
    </row>
    <row r="140" spans="4:17" ht="15">
      <c r="D140" s="78"/>
      <c r="E140" s="86">
        <v>6</v>
      </c>
      <c r="F140" s="113">
        <f t="shared" si="114"/>
        <v>0</v>
      </c>
      <c r="G140" s="138"/>
      <c r="H140" s="138"/>
      <c r="I140" s="138"/>
      <c r="J140" s="138"/>
      <c r="K140" s="138"/>
      <c r="L140" s="138"/>
      <c r="M140" s="138"/>
      <c r="N140" s="138"/>
      <c r="O140" s="138"/>
      <c r="P140" s="138"/>
      <c r="Q140" s="138"/>
    </row>
    <row r="141" spans="1:17" ht="15">
      <c r="A141" t="str">
        <f>+B132&amp;D134&amp;E141</f>
        <v>GESTIONMédicales et chirurgicalesTotal</v>
      </c>
      <c r="D141" s="79"/>
      <c r="E141" s="42" t="s">
        <v>8</v>
      </c>
      <c r="F141" s="110">
        <f>+SUM(G141:Q141)</f>
        <v>0</v>
      </c>
      <c r="G141" s="139">
        <f>+SUM(G135:G140)</f>
        <v>0</v>
      </c>
      <c r="H141" s="139">
        <f aca="true" t="shared" si="115" ref="H141:I141">+SUM(H135:H140)</f>
        <v>0</v>
      </c>
      <c r="I141" s="139">
        <f t="shared" si="115"/>
        <v>0</v>
      </c>
      <c r="J141" s="139">
        <f aca="true" t="shared" si="116" ref="J141">+SUM(J135:J140)</f>
        <v>0</v>
      </c>
      <c r="K141" s="139">
        <f aca="true" t="shared" si="117" ref="K141">+SUM(K135:K140)</f>
        <v>0</v>
      </c>
      <c r="L141" s="139">
        <f aca="true" t="shared" si="118" ref="L141">+SUM(L135:L140)</f>
        <v>0</v>
      </c>
      <c r="M141" s="139">
        <f aca="true" t="shared" si="119" ref="M141">+SUM(M135:M140)</f>
        <v>0</v>
      </c>
      <c r="N141" s="139">
        <f aca="true" t="shared" si="120" ref="N141">+SUM(N135:N140)</f>
        <v>0</v>
      </c>
      <c r="O141" s="139">
        <f aca="true" t="shared" si="121" ref="O141">+SUM(O135:O140)</f>
        <v>0</v>
      </c>
      <c r="P141" s="139">
        <f aca="true" t="shared" si="122" ref="P141">+SUM(P135:P140)</f>
        <v>0</v>
      </c>
      <c r="Q141" s="139">
        <f aca="true" t="shared" si="123" ref="Q141">+SUM(Q135:Q140)</f>
        <v>0</v>
      </c>
    </row>
    <row r="142" spans="4:17" ht="15">
      <c r="D142" s="75" t="s">
        <v>52</v>
      </c>
      <c r="E142" s="76"/>
      <c r="F142" s="111"/>
      <c r="G142" s="140"/>
      <c r="H142" s="140"/>
      <c r="I142" s="140"/>
      <c r="J142" s="140"/>
      <c r="K142" s="140"/>
      <c r="L142" s="140"/>
      <c r="M142" s="140"/>
      <c r="N142" s="140"/>
      <c r="O142" s="140"/>
      <c r="P142" s="140"/>
      <c r="Q142" s="140"/>
    </row>
    <row r="143" spans="4:17" ht="15">
      <c r="D143" s="78"/>
      <c r="E143" s="80">
        <v>1</v>
      </c>
      <c r="F143" s="113">
        <f>+SUM(G143:Q143)</f>
        <v>0</v>
      </c>
      <c r="G143" s="138"/>
      <c r="H143" s="138"/>
      <c r="I143" s="138"/>
      <c r="J143" s="138"/>
      <c r="K143" s="138"/>
      <c r="L143" s="138"/>
      <c r="M143" s="138"/>
      <c r="N143" s="138"/>
      <c r="O143" s="138"/>
      <c r="P143" s="138"/>
      <c r="Q143" s="138"/>
    </row>
    <row r="144" spans="4:17" ht="15">
      <c r="D144" s="78"/>
      <c r="E144" s="80">
        <v>2</v>
      </c>
      <c r="F144" s="113">
        <f aca="true" t="shared" si="124" ref="F144:F147">+SUM(G144:Q144)</f>
        <v>0</v>
      </c>
      <c r="G144" s="138"/>
      <c r="H144" s="138"/>
      <c r="I144" s="138"/>
      <c r="J144" s="138"/>
      <c r="K144" s="138"/>
      <c r="L144" s="138"/>
      <c r="M144" s="138"/>
      <c r="N144" s="138"/>
      <c r="O144" s="138"/>
      <c r="P144" s="138"/>
      <c r="Q144" s="138"/>
    </row>
    <row r="145" spans="4:17" ht="15">
      <c r="D145" s="78"/>
      <c r="E145" s="80">
        <v>3</v>
      </c>
      <c r="F145" s="113">
        <f t="shared" si="124"/>
        <v>0</v>
      </c>
      <c r="G145" s="138"/>
      <c r="H145" s="138"/>
      <c r="I145" s="138"/>
      <c r="J145" s="138"/>
      <c r="K145" s="138"/>
      <c r="L145" s="138"/>
      <c r="M145" s="138"/>
      <c r="N145" s="138"/>
      <c r="O145" s="138"/>
      <c r="P145" s="138"/>
      <c r="Q145" s="138"/>
    </row>
    <row r="146" spans="4:17" ht="15">
      <c r="D146" s="78"/>
      <c r="E146" s="80">
        <v>4</v>
      </c>
      <c r="F146" s="113">
        <f t="shared" si="124"/>
        <v>0</v>
      </c>
      <c r="G146" s="138"/>
      <c r="H146" s="138"/>
      <c r="I146" s="138"/>
      <c r="J146" s="138"/>
      <c r="K146" s="138"/>
      <c r="L146" s="138"/>
      <c r="M146" s="138"/>
      <c r="N146" s="138"/>
      <c r="O146" s="138"/>
      <c r="P146" s="138"/>
      <c r="Q146" s="138"/>
    </row>
    <row r="147" spans="1:17" ht="15">
      <c r="A147" t="str">
        <f>+B132&amp;D142&amp;E147</f>
        <v>GESTIONAdministrativesTOTAL</v>
      </c>
      <c r="D147" s="78"/>
      <c r="E147" s="43" t="s">
        <v>173</v>
      </c>
      <c r="F147" s="112">
        <f t="shared" si="124"/>
        <v>0</v>
      </c>
      <c r="G147" s="25">
        <f>+SUM(G143:G146)</f>
        <v>0</v>
      </c>
      <c r="H147" s="25">
        <f aca="true" t="shared" si="125" ref="H147:I147">+SUM(H143:H146)</f>
        <v>0</v>
      </c>
      <c r="I147" s="25">
        <f t="shared" si="125"/>
        <v>0</v>
      </c>
      <c r="J147" s="25">
        <f aca="true" t="shared" si="126" ref="J147">+SUM(J143:J146)</f>
        <v>0</v>
      </c>
      <c r="K147" s="25">
        <f aca="true" t="shared" si="127" ref="K147">+SUM(K143:K146)</f>
        <v>0</v>
      </c>
      <c r="L147" s="25">
        <f aca="true" t="shared" si="128" ref="L147">+SUM(L143:L146)</f>
        <v>0</v>
      </c>
      <c r="M147" s="25">
        <f aca="true" t="shared" si="129" ref="M147">+SUM(M143:M146)</f>
        <v>0</v>
      </c>
      <c r="N147" s="25">
        <f aca="true" t="shared" si="130" ref="N147">+SUM(N143:N146)</f>
        <v>0</v>
      </c>
      <c r="O147" s="25">
        <f aca="true" t="shared" si="131" ref="O147">+SUM(O143:O146)</f>
        <v>0</v>
      </c>
      <c r="P147" s="25">
        <f aca="true" t="shared" si="132" ref="P147">+SUM(P143:P146)</f>
        <v>0</v>
      </c>
      <c r="Q147" s="25">
        <f aca="true" t="shared" si="133" ref="Q147">+SUM(Q143:Q146)</f>
        <v>0</v>
      </c>
    </row>
    <row r="148" spans="4:17" ht="15">
      <c r="D148" s="75" t="s">
        <v>56</v>
      </c>
      <c r="E148" s="76"/>
      <c r="F148" s="111"/>
      <c r="G148" s="140"/>
      <c r="H148" s="140"/>
      <c r="I148" s="140"/>
      <c r="J148" s="140"/>
      <c r="K148" s="140"/>
      <c r="L148" s="140"/>
      <c r="M148" s="140"/>
      <c r="N148" s="140"/>
      <c r="O148" s="140"/>
      <c r="P148" s="140"/>
      <c r="Q148" s="140"/>
    </row>
    <row r="149" spans="4:17" ht="15">
      <c r="D149" s="78"/>
      <c r="E149" s="86" t="s">
        <v>170</v>
      </c>
      <c r="F149" s="112">
        <f aca="true" t="shared" si="134" ref="F149:F154">+SUM(G149:Q149)</f>
        <v>0</v>
      </c>
      <c r="G149" s="138"/>
      <c r="H149" s="138"/>
      <c r="I149" s="138"/>
      <c r="J149" s="138"/>
      <c r="K149" s="138"/>
      <c r="L149" s="138"/>
      <c r="M149" s="138"/>
      <c r="N149" s="138"/>
      <c r="O149" s="138"/>
      <c r="P149" s="138"/>
      <c r="Q149" s="138"/>
    </row>
    <row r="150" spans="4:17" ht="15">
      <c r="D150" s="78"/>
      <c r="E150" s="86" t="s">
        <v>111</v>
      </c>
      <c r="F150" s="112">
        <f t="shared" si="134"/>
        <v>0</v>
      </c>
      <c r="G150" s="138"/>
      <c r="H150" s="138"/>
      <c r="I150" s="138"/>
      <c r="J150" s="138"/>
      <c r="K150" s="138"/>
      <c r="L150" s="138"/>
      <c r="M150" s="138"/>
      <c r="N150" s="138"/>
      <c r="O150" s="138"/>
      <c r="P150" s="138"/>
      <c r="Q150" s="138"/>
    </row>
    <row r="151" spans="4:17" ht="15">
      <c r="D151" s="78"/>
      <c r="E151" s="86" t="s">
        <v>171</v>
      </c>
      <c r="F151" s="112">
        <f t="shared" si="134"/>
        <v>0</v>
      </c>
      <c r="G151" s="138"/>
      <c r="H151" s="138"/>
      <c r="I151" s="138"/>
      <c r="J151" s="138"/>
      <c r="K151" s="138"/>
      <c r="L151" s="138"/>
      <c r="M151" s="138"/>
      <c r="N151" s="138"/>
      <c r="O151" s="138"/>
      <c r="P151" s="138"/>
      <c r="Q151" s="138"/>
    </row>
    <row r="152" spans="4:17" ht="15">
      <c r="D152" s="78"/>
      <c r="E152" s="86" t="s">
        <v>172</v>
      </c>
      <c r="F152" s="112">
        <f t="shared" si="134"/>
        <v>0</v>
      </c>
      <c r="G152" s="138"/>
      <c r="H152" s="138"/>
      <c r="I152" s="138"/>
      <c r="J152" s="138"/>
      <c r="K152" s="138"/>
      <c r="L152" s="138"/>
      <c r="M152" s="138"/>
      <c r="N152" s="138"/>
      <c r="O152" s="138"/>
      <c r="P152" s="138"/>
      <c r="Q152" s="138"/>
    </row>
    <row r="153" spans="4:17" ht="15">
      <c r="D153" s="78"/>
      <c r="E153" s="86" t="s">
        <v>92</v>
      </c>
      <c r="F153" s="112">
        <f t="shared" si="134"/>
        <v>0</v>
      </c>
      <c r="G153" s="138"/>
      <c r="H153" s="138"/>
      <c r="I153" s="138"/>
      <c r="J153" s="138"/>
      <c r="K153" s="138"/>
      <c r="L153" s="138"/>
      <c r="M153" s="138"/>
      <c r="N153" s="138"/>
      <c r="O153" s="138"/>
      <c r="P153" s="138"/>
      <c r="Q153" s="138"/>
    </row>
    <row r="154" spans="1:17" ht="15">
      <c r="A154" t="str">
        <f>+B132&amp;D148&amp;E154</f>
        <v>GESTIONSoutien (entretien, hygiène, énergie, etc.)TOTAL</v>
      </c>
      <c r="D154" s="79"/>
      <c r="E154" s="81" t="s">
        <v>173</v>
      </c>
      <c r="F154" s="110">
        <f t="shared" si="134"/>
        <v>0</v>
      </c>
      <c r="G154" s="139">
        <f>+SUM(G149:G153)</f>
        <v>0</v>
      </c>
      <c r="H154" s="139">
        <f aca="true" t="shared" si="135" ref="H154:I154">+SUM(H149:H153)</f>
        <v>0</v>
      </c>
      <c r="I154" s="139">
        <f t="shared" si="135"/>
        <v>0</v>
      </c>
      <c r="J154" s="139">
        <f aca="true" t="shared" si="136" ref="J154">+SUM(J149:J153)</f>
        <v>0</v>
      </c>
      <c r="K154" s="139">
        <f aca="true" t="shared" si="137" ref="K154">+SUM(K149:K153)</f>
        <v>0</v>
      </c>
      <c r="L154" s="139">
        <f aca="true" t="shared" si="138" ref="L154">+SUM(L149:L153)</f>
        <v>0</v>
      </c>
      <c r="M154" s="139">
        <f aca="true" t="shared" si="139" ref="M154">+SUM(M149:M153)</f>
        <v>0</v>
      </c>
      <c r="N154" s="139">
        <f aca="true" t="shared" si="140" ref="N154">+SUM(N149:N153)</f>
        <v>0</v>
      </c>
      <c r="O154" s="139">
        <f aca="true" t="shared" si="141" ref="O154">+SUM(O149:O153)</f>
        <v>0</v>
      </c>
      <c r="P154" s="139">
        <f aca="true" t="shared" si="142" ref="P154">+SUM(P149:P153)</f>
        <v>0</v>
      </c>
      <c r="Q154" s="139">
        <f aca="true" t="shared" si="143" ref="Q154">+SUM(Q149:Q153)</f>
        <v>0</v>
      </c>
    </row>
    <row r="155" spans="6:17" ht="15">
      <c r="F155" s="23"/>
      <c r="G155" s="25"/>
      <c r="H155" s="25"/>
      <c r="I155" s="25"/>
      <c r="J155" s="25"/>
      <c r="K155" s="25"/>
      <c r="L155" s="25"/>
      <c r="M155" s="25"/>
      <c r="N155" s="25"/>
      <c r="O155" s="25"/>
      <c r="P155" s="25"/>
      <c r="Q155" s="25"/>
    </row>
    <row r="156" spans="3:17" ht="15">
      <c r="C156" t="s">
        <v>54</v>
      </c>
      <c r="F156" s="23"/>
      <c r="G156" s="25"/>
      <c r="H156" s="25"/>
      <c r="I156" s="25"/>
      <c r="J156" s="25"/>
      <c r="K156" s="25"/>
      <c r="L156" s="25"/>
      <c r="M156" s="25"/>
      <c r="N156" s="25"/>
      <c r="O156" s="25"/>
      <c r="P156" s="25"/>
      <c r="Q156" s="25"/>
    </row>
    <row r="157" spans="4:17" ht="15">
      <c r="D157" s="75" t="s">
        <v>55</v>
      </c>
      <c r="E157" s="76"/>
      <c r="F157" s="111"/>
      <c r="G157" s="140"/>
      <c r="H157" s="140"/>
      <c r="I157" s="140"/>
      <c r="J157" s="140"/>
      <c r="K157" s="140"/>
      <c r="L157" s="140"/>
      <c r="M157" s="140"/>
      <c r="N157" s="140"/>
      <c r="O157" s="140"/>
      <c r="P157" s="140"/>
      <c r="Q157" s="140"/>
    </row>
    <row r="158" spans="4:17" ht="15">
      <c r="D158" s="78"/>
      <c r="E158" s="86" t="s">
        <v>174</v>
      </c>
      <c r="F158" s="112">
        <f aca="true" t="shared" si="144" ref="F158:F163">+SUM(G158:Q158)</f>
        <v>0</v>
      </c>
      <c r="G158" s="138"/>
      <c r="H158" s="138"/>
      <c r="I158" s="138"/>
      <c r="J158" s="138"/>
      <c r="K158" s="138"/>
      <c r="L158" s="138"/>
      <c r="M158" s="138"/>
      <c r="N158" s="138"/>
      <c r="O158" s="138"/>
      <c r="P158" s="138"/>
      <c r="Q158" s="138"/>
    </row>
    <row r="159" spans="4:17" ht="15">
      <c r="D159" s="78"/>
      <c r="E159" s="86" t="s">
        <v>175</v>
      </c>
      <c r="F159" s="112">
        <f t="shared" si="144"/>
        <v>0</v>
      </c>
      <c r="G159" s="138"/>
      <c r="H159" s="138"/>
      <c r="I159" s="138"/>
      <c r="J159" s="138"/>
      <c r="K159" s="138"/>
      <c r="L159" s="138"/>
      <c r="M159" s="138"/>
      <c r="N159" s="138"/>
      <c r="O159" s="138"/>
      <c r="P159" s="138"/>
      <c r="Q159" s="138"/>
    </row>
    <row r="160" spans="4:17" ht="15">
      <c r="D160" s="78"/>
      <c r="E160" s="86" t="s">
        <v>176</v>
      </c>
      <c r="F160" s="112">
        <f t="shared" si="144"/>
        <v>0</v>
      </c>
      <c r="G160" s="138"/>
      <c r="H160" s="138"/>
      <c r="I160" s="138"/>
      <c r="J160" s="138"/>
      <c r="K160" s="138"/>
      <c r="L160" s="138"/>
      <c r="M160" s="138"/>
      <c r="N160" s="138"/>
      <c r="O160" s="138"/>
      <c r="P160" s="138"/>
      <c r="Q160" s="138"/>
    </row>
    <row r="161" spans="4:17" ht="15">
      <c r="D161" s="78"/>
      <c r="E161" s="86" t="s">
        <v>177</v>
      </c>
      <c r="F161" s="112">
        <f t="shared" si="144"/>
        <v>0</v>
      </c>
      <c r="G161" s="138"/>
      <c r="H161" s="138"/>
      <c r="I161" s="138"/>
      <c r="J161" s="138"/>
      <c r="K161" s="138"/>
      <c r="L161" s="138"/>
      <c r="M161" s="138"/>
      <c r="N161" s="138"/>
      <c r="O161" s="138"/>
      <c r="P161" s="138"/>
      <c r="Q161" s="138"/>
    </row>
    <row r="162" spans="4:17" ht="15">
      <c r="D162" s="78"/>
      <c r="E162" s="86" t="s">
        <v>178</v>
      </c>
      <c r="F162" s="112">
        <f t="shared" si="144"/>
        <v>0</v>
      </c>
      <c r="G162" s="138"/>
      <c r="H162" s="138"/>
      <c r="I162" s="138"/>
      <c r="J162" s="138"/>
      <c r="K162" s="138"/>
      <c r="L162" s="138"/>
      <c r="M162" s="138"/>
      <c r="N162" s="138"/>
      <c r="O162" s="138"/>
      <c r="P162" s="138"/>
      <c r="Q162" s="138"/>
    </row>
    <row r="163" spans="1:17" ht="15">
      <c r="A163" t="str">
        <f>+B132&amp;D157&amp;E163</f>
        <v>GESTIONEntretien et maintenanceTOTAL</v>
      </c>
      <c r="D163" s="79"/>
      <c r="E163" s="42" t="s">
        <v>173</v>
      </c>
      <c r="F163" s="110">
        <f t="shared" si="144"/>
        <v>0</v>
      </c>
      <c r="G163" s="139">
        <f>+SUM(G158:G162)</f>
        <v>0</v>
      </c>
      <c r="H163" s="139">
        <f aca="true" t="shared" si="145" ref="H163:I163">+SUM(H158:H162)</f>
        <v>0</v>
      </c>
      <c r="I163" s="139">
        <f t="shared" si="145"/>
        <v>0</v>
      </c>
      <c r="J163" s="139">
        <f aca="true" t="shared" si="146" ref="J163">+SUM(J158:J162)</f>
        <v>0</v>
      </c>
      <c r="K163" s="139">
        <f aca="true" t="shared" si="147" ref="K163">+SUM(K158:K162)</f>
        <v>0</v>
      </c>
      <c r="L163" s="139">
        <f aca="true" t="shared" si="148" ref="L163">+SUM(L158:L162)</f>
        <v>0</v>
      </c>
      <c r="M163" s="139">
        <f aca="true" t="shared" si="149" ref="M163">+SUM(M158:M162)</f>
        <v>0</v>
      </c>
      <c r="N163" s="139">
        <f aca="true" t="shared" si="150" ref="N163">+SUM(N158:N162)</f>
        <v>0</v>
      </c>
      <c r="O163" s="139">
        <f aca="true" t="shared" si="151" ref="O163">+SUM(O158:O162)</f>
        <v>0</v>
      </c>
      <c r="P163" s="139">
        <f aca="true" t="shared" si="152" ref="P163">+SUM(P158:P162)</f>
        <v>0</v>
      </c>
      <c r="Q163" s="139">
        <f aca="true" t="shared" si="153" ref="Q163">+SUM(Q158:Q162)</f>
        <v>0</v>
      </c>
    </row>
    <row r="164" spans="4:17" ht="15">
      <c r="D164" s="75" t="s">
        <v>57</v>
      </c>
      <c r="E164" s="76"/>
      <c r="F164" s="111"/>
      <c r="G164" s="140"/>
      <c r="H164" s="140"/>
      <c r="I164" s="140"/>
      <c r="J164" s="140"/>
      <c r="K164" s="140"/>
      <c r="L164" s="140"/>
      <c r="M164" s="140"/>
      <c r="N164" s="140"/>
      <c r="O164" s="140"/>
      <c r="P164" s="140"/>
      <c r="Q164" s="140"/>
    </row>
    <row r="165" spans="4:17" ht="15">
      <c r="D165" s="78"/>
      <c r="E165" s="86">
        <v>1</v>
      </c>
      <c r="F165" s="112">
        <f aca="true" t="shared" si="154" ref="F165:F168">+SUM(G165:Q165)</f>
        <v>0</v>
      </c>
      <c r="G165" s="138"/>
      <c r="H165" s="138"/>
      <c r="I165" s="138"/>
      <c r="J165" s="138"/>
      <c r="K165" s="138"/>
      <c r="L165" s="138"/>
      <c r="M165" s="138"/>
      <c r="N165" s="138"/>
      <c r="O165" s="138"/>
      <c r="P165" s="138"/>
      <c r="Q165" s="138"/>
    </row>
    <row r="166" spans="4:17" ht="15">
      <c r="D166" s="78"/>
      <c r="E166" s="86">
        <v>2</v>
      </c>
      <c r="F166" s="112">
        <f t="shared" si="154"/>
        <v>0</v>
      </c>
      <c r="G166" s="138"/>
      <c r="H166" s="138"/>
      <c r="I166" s="138"/>
      <c r="J166" s="138"/>
      <c r="K166" s="138"/>
      <c r="L166" s="138"/>
      <c r="M166" s="138"/>
      <c r="N166" s="138"/>
      <c r="O166" s="138"/>
      <c r="P166" s="138"/>
      <c r="Q166" s="138"/>
    </row>
    <row r="167" spans="4:17" ht="15">
      <c r="D167" s="78"/>
      <c r="E167" s="86">
        <v>3</v>
      </c>
      <c r="F167" s="112">
        <f t="shared" si="154"/>
        <v>0</v>
      </c>
      <c r="G167" s="138"/>
      <c r="H167" s="138"/>
      <c r="I167" s="138"/>
      <c r="J167" s="138"/>
      <c r="K167" s="138"/>
      <c r="L167" s="138"/>
      <c r="M167" s="138"/>
      <c r="N167" s="138"/>
      <c r="O167" s="138"/>
      <c r="P167" s="138"/>
      <c r="Q167" s="138"/>
    </row>
    <row r="168" spans="1:17" ht="15">
      <c r="A168" t="str">
        <f>+B132&amp;D164&amp;E168</f>
        <v>GESTIONServices achetésTOTAL</v>
      </c>
      <c r="D168" s="79"/>
      <c r="E168" s="42" t="s">
        <v>173</v>
      </c>
      <c r="F168" s="110">
        <f t="shared" si="154"/>
        <v>0</v>
      </c>
      <c r="G168" s="141">
        <f>+SUM(G165:G167)</f>
        <v>0</v>
      </c>
      <c r="H168" s="141">
        <f aca="true" t="shared" si="155" ref="H168:I168">+SUM(H165:H167)</f>
        <v>0</v>
      </c>
      <c r="I168" s="141">
        <f t="shared" si="155"/>
        <v>0</v>
      </c>
      <c r="J168" s="141">
        <f aca="true" t="shared" si="156" ref="J168">+SUM(J165:J167)</f>
        <v>0</v>
      </c>
      <c r="K168" s="141">
        <f aca="true" t="shared" si="157" ref="K168">+SUM(K165:K167)</f>
        <v>0</v>
      </c>
      <c r="L168" s="141">
        <f aca="true" t="shared" si="158" ref="L168">+SUM(L165:L167)</f>
        <v>0</v>
      </c>
      <c r="M168" s="141">
        <f aca="true" t="shared" si="159" ref="M168">+SUM(M165:M167)</f>
        <v>0</v>
      </c>
      <c r="N168" s="141">
        <f aca="true" t="shared" si="160" ref="N168">+SUM(N165:N167)</f>
        <v>0</v>
      </c>
      <c r="O168" s="141">
        <f aca="true" t="shared" si="161" ref="O168">+SUM(O165:O167)</f>
        <v>0</v>
      </c>
      <c r="P168" s="141">
        <f aca="true" t="shared" si="162" ref="P168">+SUM(P165:P167)</f>
        <v>0</v>
      </c>
      <c r="Q168" s="141">
        <f aca="true" t="shared" si="163" ref="Q168">+SUM(Q165:Q167)</f>
        <v>0</v>
      </c>
    </row>
    <row r="169" spans="6:17" ht="15">
      <c r="F169" s="23"/>
      <c r="G169" s="25"/>
      <c r="H169" s="25"/>
      <c r="I169" s="25"/>
      <c r="J169" s="25"/>
      <c r="K169" s="25"/>
      <c r="L169" s="25"/>
      <c r="M169" s="25"/>
      <c r="N169" s="25"/>
      <c r="O169" s="25"/>
      <c r="P169" s="25"/>
      <c r="Q169" s="25"/>
    </row>
    <row r="170" spans="2:17" ht="15">
      <c r="B170" s="1" t="s">
        <v>182</v>
      </c>
      <c r="F170" s="23"/>
      <c r="G170" s="25"/>
      <c r="H170" s="25"/>
      <c r="I170" s="25"/>
      <c r="J170" s="25"/>
      <c r="K170" s="25"/>
      <c r="L170" s="25"/>
      <c r="M170" s="25"/>
      <c r="N170" s="25"/>
      <c r="O170" s="25"/>
      <c r="P170" s="25"/>
      <c r="Q170" s="25"/>
    </row>
    <row r="171" spans="3:17" ht="15">
      <c r="C171" t="s">
        <v>50</v>
      </c>
      <c r="F171" s="23"/>
      <c r="G171" s="25"/>
      <c r="H171" s="25"/>
      <c r="I171" s="25"/>
      <c r="J171" s="25"/>
      <c r="K171" s="25"/>
      <c r="L171" s="25"/>
      <c r="M171" s="25"/>
      <c r="N171" s="25"/>
      <c r="O171" s="25"/>
      <c r="P171" s="25"/>
      <c r="Q171" s="25"/>
    </row>
    <row r="172" spans="4:17" ht="15">
      <c r="D172" s="75" t="s">
        <v>51</v>
      </c>
      <c r="E172" s="76"/>
      <c r="F172" s="111"/>
      <c r="G172" s="140"/>
      <c r="H172" s="140"/>
      <c r="I172" s="140"/>
      <c r="J172" s="140"/>
      <c r="K172" s="140"/>
      <c r="L172" s="140"/>
      <c r="M172" s="140"/>
      <c r="N172" s="140"/>
      <c r="O172" s="140"/>
      <c r="P172" s="140"/>
      <c r="Q172" s="140"/>
    </row>
    <row r="173" spans="4:17" ht="15">
      <c r="D173" s="78"/>
      <c r="E173" s="86">
        <v>1</v>
      </c>
      <c r="F173" s="112">
        <f>+SUM(G173:Q173)</f>
        <v>0</v>
      </c>
      <c r="G173" s="138"/>
      <c r="H173" s="138"/>
      <c r="I173" s="138"/>
      <c r="J173" s="138"/>
      <c r="K173" s="138"/>
      <c r="L173" s="138"/>
      <c r="M173" s="138"/>
      <c r="N173" s="138"/>
      <c r="O173" s="138"/>
      <c r="P173" s="138"/>
      <c r="Q173" s="138"/>
    </row>
    <row r="174" spans="4:17" ht="15">
      <c r="D174" s="78"/>
      <c r="E174" s="86">
        <v>2</v>
      </c>
      <c r="F174" s="112">
        <f aca="true" t="shared" si="164" ref="F174:F178">+SUM(G174:Q174)</f>
        <v>0</v>
      </c>
      <c r="G174" s="138"/>
      <c r="H174" s="138"/>
      <c r="I174" s="138"/>
      <c r="J174" s="138"/>
      <c r="K174" s="138"/>
      <c r="L174" s="138"/>
      <c r="M174" s="138"/>
      <c r="N174" s="138"/>
      <c r="O174" s="138"/>
      <c r="P174" s="138"/>
      <c r="Q174" s="138"/>
    </row>
    <row r="175" spans="4:17" ht="15">
      <c r="D175" s="78"/>
      <c r="E175" s="86">
        <v>3</v>
      </c>
      <c r="F175" s="112">
        <f t="shared" si="164"/>
        <v>0</v>
      </c>
      <c r="G175" s="138"/>
      <c r="H175" s="138"/>
      <c r="I175" s="138"/>
      <c r="J175" s="138"/>
      <c r="K175" s="138"/>
      <c r="L175" s="138"/>
      <c r="M175" s="138"/>
      <c r="N175" s="138"/>
      <c r="O175" s="138"/>
      <c r="P175" s="138"/>
      <c r="Q175" s="138"/>
    </row>
    <row r="176" spans="4:17" ht="15">
      <c r="D176" s="78"/>
      <c r="E176" s="86">
        <v>4</v>
      </c>
      <c r="F176" s="113">
        <f t="shared" si="164"/>
        <v>0</v>
      </c>
      <c r="G176" s="138"/>
      <c r="H176" s="138"/>
      <c r="I176" s="138"/>
      <c r="J176" s="138"/>
      <c r="K176" s="138"/>
      <c r="L176" s="138"/>
      <c r="M176" s="138"/>
      <c r="N176" s="138"/>
      <c r="O176" s="138"/>
      <c r="P176" s="138"/>
      <c r="Q176" s="138"/>
    </row>
    <row r="177" spans="4:17" ht="15">
      <c r="D177" s="78"/>
      <c r="E177" s="86">
        <v>5</v>
      </c>
      <c r="F177" s="113">
        <f t="shared" si="164"/>
        <v>0</v>
      </c>
      <c r="G177" s="138"/>
      <c r="H177" s="138"/>
      <c r="I177" s="138"/>
      <c r="J177" s="138"/>
      <c r="K177" s="138"/>
      <c r="L177" s="138"/>
      <c r="M177" s="138"/>
      <c r="N177" s="138"/>
      <c r="O177" s="138"/>
      <c r="P177" s="138"/>
      <c r="Q177" s="138"/>
    </row>
    <row r="178" spans="4:17" ht="15">
      <c r="D178" s="78"/>
      <c r="E178" s="86">
        <v>6</v>
      </c>
      <c r="F178" s="113">
        <f t="shared" si="164"/>
        <v>0</v>
      </c>
      <c r="G178" s="138"/>
      <c r="H178" s="138"/>
      <c r="I178" s="138"/>
      <c r="J178" s="138"/>
      <c r="K178" s="138"/>
      <c r="L178" s="138"/>
      <c r="M178" s="138"/>
      <c r="N178" s="138"/>
      <c r="O178" s="138"/>
      <c r="P178" s="138"/>
      <c r="Q178" s="138"/>
    </row>
    <row r="179" spans="1:17" ht="15">
      <c r="A179" t="str">
        <f>+B170&amp;D172&amp;E179</f>
        <v>INNOVATIONMédicales et chirurgicalesTotal</v>
      </c>
      <c r="D179" s="79"/>
      <c r="E179" s="42" t="s">
        <v>8</v>
      </c>
      <c r="F179" s="110">
        <f>+SUM(G179:Q179)</f>
        <v>0</v>
      </c>
      <c r="G179" s="139">
        <f>+SUM(G173:G178)</f>
        <v>0</v>
      </c>
      <c r="H179" s="139">
        <f aca="true" t="shared" si="165" ref="H179:I179">+SUM(H173:H178)</f>
        <v>0</v>
      </c>
      <c r="I179" s="139">
        <f t="shared" si="165"/>
        <v>0</v>
      </c>
      <c r="J179" s="139">
        <f aca="true" t="shared" si="166" ref="J179">+SUM(J173:J178)</f>
        <v>0</v>
      </c>
      <c r="K179" s="139">
        <f aca="true" t="shared" si="167" ref="K179">+SUM(K173:K178)</f>
        <v>0</v>
      </c>
      <c r="L179" s="139">
        <f aca="true" t="shared" si="168" ref="L179">+SUM(L173:L178)</f>
        <v>0</v>
      </c>
      <c r="M179" s="139">
        <f aca="true" t="shared" si="169" ref="M179">+SUM(M173:M178)</f>
        <v>0</v>
      </c>
      <c r="N179" s="139">
        <f aca="true" t="shared" si="170" ref="N179">+SUM(N173:N178)</f>
        <v>0</v>
      </c>
      <c r="O179" s="139">
        <f aca="true" t="shared" si="171" ref="O179">+SUM(O173:O178)</f>
        <v>0</v>
      </c>
      <c r="P179" s="139">
        <f aca="true" t="shared" si="172" ref="P179">+SUM(P173:P178)</f>
        <v>0</v>
      </c>
      <c r="Q179" s="139">
        <f aca="true" t="shared" si="173" ref="Q179">+SUM(Q173:Q178)</f>
        <v>0</v>
      </c>
    </row>
    <row r="180" spans="4:17" ht="15">
      <c r="D180" s="75" t="s">
        <v>52</v>
      </c>
      <c r="E180" s="76"/>
      <c r="F180" s="111"/>
      <c r="G180" s="140"/>
      <c r="H180" s="140"/>
      <c r="I180" s="140"/>
      <c r="J180" s="140"/>
      <c r="K180" s="140"/>
      <c r="L180" s="140"/>
      <c r="M180" s="140"/>
      <c r="N180" s="140"/>
      <c r="O180" s="140"/>
      <c r="P180" s="140"/>
      <c r="Q180" s="140"/>
    </row>
    <row r="181" spans="4:17" ht="15">
      <c r="D181" s="78"/>
      <c r="E181" s="86">
        <v>1</v>
      </c>
      <c r="F181" s="113">
        <f>+SUM(G181:Q181)</f>
        <v>0</v>
      </c>
      <c r="G181" s="138"/>
      <c r="H181" s="138"/>
      <c r="I181" s="138"/>
      <c r="J181" s="138"/>
      <c r="K181" s="138"/>
      <c r="L181" s="138"/>
      <c r="M181" s="138"/>
      <c r="N181" s="138"/>
      <c r="O181" s="138"/>
      <c r="P181" s="138"/>
      <c r="Q181" s="138"/>
    </row>
    <row r="182" spans="4:17" ht="15">
      <c r="D182" s="78"/>
      <c r="E182" s="86">
        <v>2</v>
      </c>
      <c r="F182" s="113">
        <f aca="true" t="shared" si="174" ref="F182:F185">+SUM(G182:Q182)</f>
        <v>0</v>
      </c>
      <c r="G182" s="138"/>
      <c r="H182" s="138"/>
      <c r="I182" s="138"/>
      <c r="J182" s="138"/>
      <c r="K182" s="138"/>
      <c r="L182" s="138"/>
      <c r="M182" s="138"/>
      <c r="N182" s="138"/>
      <c r="O182" s="138"/>
      <c r="P182" s="138"/>
      <c r="Q182" s="138"/>
    </row>
    <row r="183" spans="4:17" ht="15">
      <c r="D183" s="78"/>
      <c r="E183" s="86">
        <v>3</v>
      </c>
      <c r="F183" s="113">
        <f t="shared" si="174"/>
        <v>0</v>
      </c>
      <c r="G183" s="138"/>
      <c r="H183" s="138"/>
      <c r="I183" s="138"/>
      <c r="J183" s="138"/>
      <c r="K183" s="138"/>
      <c r="L183" s="138"/>
      <c r="M183" s="138"/>
      <c r="N183" s="138"/>
      <c r="O183" s="138"/>
      <c r="P183" s="138"/>
      <c r="Q183" s="138"/>
    </row>
    <row r="184" spans="4:17" ht="15">
      <c r="D184" s="78"/>
      <c r="E184" s="86">
        <v>4</v>
      </c>
      <c r="F184" s="113">
        <f t="shared" si="174"/>
        <v>0</v>
      </c>
      <c r="G184" s="138"/>
      <c r="H184" s="138"/>
      <c r="I184" s="138"/>
      <c r="J184" s="138"/>
      <c r="K184" s="138"/>
      <c r="L184" s="138"/>
      <c r="M184" s="138"/>
      <c r="N184" s="138"/>
      <c r="O184" s="138"/>
      <c r="P184" s="138"/>
      <c r="Q184" s="138"/>
    </row>
    <row r="185" spans="1:17" ht="15">
      <c r="A185" t="str">
        <f>+B170&amp;D180&amp;E185</f>
        <v>INNOVATIONAdministrativesTOTAL</v>
      </c>
      <c r="D185" s="78"/>
      <c r="E185" s="43" t="s">
        <v>173</v>
      </c>
      <c r="F185" s="112">
        <f t="shared" si="174"/>
        <v>0</v>
      </c>
      <c r="G185" s="25">
        <f>+SUM(G181:G184)</f>
        <v>0</v>
      </c>
      <c r="H185" s="25">
        <f aca="true" t="shared" si="175" ref="H185:I185">+SUM(H181:H184)</f>
        <v>0</v>
      </c>
      <c r="I185" s="25">
        <f t="shared" si="175"/>
        <v>0</v>
      </c>
      <c r="J185" s="25">
        <f aca="true" t="shared" si="176" ref="J185">+SUM(J181:J184)</f>
        <v>0</v>
      </c>
      <c r="K185" s="25">
        <f aca="true" t="shared" si="177" ref="K185">+SUM(K181:K184)</f>
        <v>0</v>
      </c>
      <c r="L185" s="25">
        <f aca="true" t="shared" si="178" ref="L185">+SUM(L181:L184)</f>
        <v>0</v>
      </c>
      <c r="M185" s="25">
        <f aca="true" t="shared" si="179" ref="M185">+SUM(M181:M184)</f>
        <v>0</v>
      </c>
      <c r="N185" s="25">
        <f aca="true" t="shared" si="180" ref="N185">+SUM(N181:N184)</f>
        <v>0</v>
      </c>
      <c r="O185" s="25">
        <f aca="true" t="shared" si="181" ref="O185">+SUM(O181:O184)</f>
        <v>0</v>
      </c>
      <c r="P185" s="25">
        <f aca="true" t="shared" si="182" ref="P185">+SUM(P181:P184)</f>
        <v>0</v>
      </c>
      <c r="Q185" s="25">
        <f aca="true" t="shared" si="183" ref="Q185">+SUM(Q181:Q184)</f>
        <v>0</v>
      </c>
    </row>
    <row r="186" spans="4:17" ht="15">
      <c r="D186" s="75" t="s">
        <v>56</v>
      </c>
      <c r="E186" s="76"/>
      <c r="F186" s="111"/>
      <c r="G186" s="140"/>
      <c r="H186" s="140"/>
      <c r="I186" s="140"/>
      <c r="J186" s="140"/>
      <c r="K186" s="140"/>
      <c r="L186" s="140"/>
      <c r="M186" s="140"/>
      <c r="N186" s="140"/>
      <c r="O186" s="140"/>
      <c r="P186" s="140"/>
      <c r="Q186" s="140"/>
    </row>
    <row r="187" spans="4:17" ht="15">
      <c r="D187" s="78"/>
      <c r="E187" s="86" t="s">
        <v>170</v>
      </c>
      <c r="F187" s="112">
        <f aca="true" t="shared" si="184" ref="F187:F192">+SUM(G187:Q187)</f>
        <v>0</v>
      </c>
      <c r="G187" s="138"/>
      <c r="H187" s="138"/>
      <c r="I187" s="138"/>
      <c r="J187" s="138"/>
      <c r="K187" s="138"/>
      <c r="L187" s="138"/>
      <c r="M187" s="138"/>
      <c r="N187" s="138"/>
      <c r="O187" s="138"/>
      <c r="P187" s="138"/>
      <c r="Q187" s="138"/>
    </row>
    <row r="188" spans="4:17" ht="15">
      <c r="D188" s="78"/>
      <c r="E188" s="86" t="s">
        <v>111</v>
      </c>
      <c r="F188" s="112">
        <f t="shared" si="184"/>
        <v>0</v>
      </c>
      <c r="G188" s="138"/>
      <c r="H188" s="138"/>
      <c r="I188" s="138"/>
      <c r="J188" s="138"/>
      <c r="K188" s="138"/>
      <c r="L188" s="138"/>
      <c r="M188" s="138"/>
      <c r="N188" s="138"/>
      <c r="O188" s="138"/>
      <c r="P188" s="138"/>
      <c r="Q188" s="138"/>
    </row>
    <row r="189" spans="4:17" ht="15">
      <c r="D189" s="78"/>
      <c r="E189" s="86" t="s">
        <v>171</v>
      </c>
      <c r="F189" s="112">
        <f t="shared" si="184"/>
        <v>0</v>
      </c>
      <c r="G189" s="138"/>
      <c r="H189" s="138"/>
      <c r="I189" s="138"/>
      <c r="J189" s="138"/>
      <c r="K189" s="138"/>
      <c r="L189" s="138"/>
      <c r="M189" s="138"/>
      <c r="N189" s="138"/>
      <c r="O189" s="138"/>
      <c r="P189" s="138"/>
      <c r="Q189" s="138"/>
    </row>
    <row r="190" spans="4:17" ht="15">
      <c r="D190" s="78"/>
      <c r="E190" s="86" t="s">
        <v>172</v>
      </c>
      <c r="F190" s="112">
        <f t="shared" si="184"/>
        <v>0</v>
      </c>
      <c r="G190" s="138"/>
      <c r="H190" s="138"/>
      <c r="I190" s="138"/>
      <c r="J190" s="138"/>
      <c r="K190" s="138"/>
      <c r="L190" s="138"/>
      <c r="M190" s="138"/>
      <c r="N190" s="138"/>
      <c r="O190" s="138"/>
      <c r="P190" s="138"/>
      <c r="Q190" s="138"/>
    </row>
    <row r="191" spans="4:17" ht="15">
      <c r="D191" s="78"/>
      <c r="E191" s="86" t="s">
        <v>92</v>
      </c>
      <c r="F191" s="112">
        <f t="shared" si="184"/>
        <v>0</v>
      </c>
      <c r="G191" s="138"/>
      <c r="H191" s="138"/>
      <c r="I191" s="138"/>
      <c r="J191" s="138"/>
      <c r="K191" s="138"/>
      <c r="L191" s="138"/>
      <c r="M191" s="138"/>
      <c r="N191" s="138"/>
      <c r="O191" s="138"/>
      <c r="P191" s="138"/>
      <c r="Q191" s="138"/>
    </row>
    <row r="192" spans="1:17" ht="15">
      <c r="A192" t="str">
        <f>+B170&amp;D186&amp;E192</f>
        <v>INNOVATIONSoutien (entretien, hygiène, énergie, etc.)TOTAL</v>
      </c>
      <c r="D192" s="79"/>
      <c r="E192" s="81" t="s">
        <v>173</v>
      </c>
      <c r="F192" s="110">
        <f t="shared" si="184"/>
        <v>0</v>
      </c>
      <c r="G192" s="139">
        <f>+SUM(G187:G191)</f>
        <v>0</v>
      </c>
      <c r="H192" s="139">
        <f aca="true" t="shared" si="185" ref="H192:I192">+SUM(H187:H191)</f>
        <v>0</v>
      </c>
      <c r="I192" s="139">
        <f t="shared" si="185"/>
        <v>0</v>
      </c>
      <c r="J192" s="139">
        <f aca="true" t="shared" si="186" ref="J192">+SUM(J187:J191)</f>
        <v>0</v>
      </c>
      <c r="K192" s="139">
        <f aca="true" t="shared" si="187" ref="K192">+SUM(K187:K191)</f>
        <v>0</v>
      </c>
      <c r="L192" s="139">
        <f aca="true" t="shared" si="188" ref="L192">+SUM(L187:L191)</f>
        <v>0</v>
      </c>
      <c r="M192" s="139">
        <f aca="true" t="shared" si="189" ref="M192">+SUM(M187:M191)</f>
        <v>0</v>
      </c>
      <c r="N192" s="139">
        <f aca="true" t="shared" si="190" ref="N192">+SUM(N187:N191)</f>
        <v>0</v>
      </c>
      <c r="O192" s="139">
        <f aca="true" t="shared" si="191" ref="O192">+SUM(O187:O191)</f>
        <v>0</v>
      </c>
      <c r="P192" s="139">
        <f aca="true" t="shared" si="192" ref="P192">+SUM(P187:P191)</f>
        <v>0</v>
      </c>
      <c r="Q192" s="139">
        <f aca="true" t="shared" si="193" ref="Q192">+SUM(Q187:Q191)</f>
        <v>0</v>
      </c>
    </row>
    <row r="193" spans="6:17" ht="15">
      <c r="F193" s="23"/>
      <c r="G193" s="25"/>
      <c r="H193" s="25"/>
      <c r="I193" s="25"/>
      <c r="J193" s="25"/>
      <c r="K193" s="25"/>
      <c r="L193" s="25"/>
      <c r="M193" s="25"/>
      <c r="N193" s="25"/>
      <c r="O193" s="25"/>
      <c r="P193" s="25"/>
      <c r="Q193" s="25"/>
    </row>
    <row r="194" spans="3:17" ht="15">
      <c r="C194" t="s">
        <v>54</v>
      </c>
      <c r="F194" s="23"/>
      <c r="G194" s="25"/>
      <c r="H194" s="25"/>
      <c r="I194" s="25"/>
      <c r="J194" s="25"/>
      <c r="K194" s="25"/>
      <c r="L194" s="25"/>
      <c r="M194" s="25"/>
      <c r="N194" s="25"/>
      <c r="O194" s="25"/>
      <c r="P194" s="25"/>
      <c r="Q194" s="25"/>
    </row>
    <row r="195" spans="4:17" ht="15">
      <c r="D195" s="75" t="s">
        <v>55</v>
      </c>
      <c r="E195" s="76"/>
      <c r="F195" s="111"/>
      <c r="G195" s="140"/>
      <c r="H195" s="140"/>
      <c r="I195" s="140"/>
      <c r="J195" s="140"/>
      <c r="K195" s="140"/>
      <c r="L195" s="140"/>
      <c r="M195" s="140"/>
      <c r="N195" s="140"/>
      <c r="O195" s="140"/>
      <c r="P195" s="140"/>
      <c r="Q195" s="140"/>
    </row>
    <row r="196" spans="4:17" ht="15">
      <c r="D196" s="78"/>
      <c r="E196" s="86" t="s">
        <v>174</v>
      </c>
      <c r="F196" s="112">
        <f aca="true" t="shared" si="194" ref="F196:F201">+SUM(G196:Q196)</f>
        <v>0</v>
      </c>
      <c r="G196" s="138"/>
      <c r="H196" s="138"/>
      <c r="I196" s="138"/>
      <c r="J196" s="138"/>
      <c r="K196" s="138"/>
      <c r="L196" s="138"/>
      <c r="M196" s="138"/>
      <c r="N196" s="138"/>
      <c r="O196" s="138"/>
      <c r="P196" s="138"/>
      <c r="Q196" s="138"/>
    </row>
    <row r="197" spans="4:17" ht="15">
      <c r="D197" s="78"/>
      <c r="E197" s="86" t="s">
        <v>175</v>
      </c>
      <c r="F197" s="112">
        <f t="shared" si="194"/>
        <v>0</v>
      </c>
      <c r="G197" s="138"/>
      <c r="H197" s="138"/>
      <c r="I197" s="138"/>
      <c r="J197" s="138"/>
      <c r="K197" s="138"/>
      <c r="L197" s="138"/>
      <c r="M197" s="138"/>
      <c r="N197" s="138"/>
      <c r="O197" s="138"/>
      <c r="P197" s="138"/>
      <c r="Q197" s="138"/>
    </row>
    <row r="198" spans="4:17" ht="15">
      <c r="D198" s="78"/>
      <c r="E198" s="86" t="s">
        <v>176</v>
      </c>
      <c r="F198" s="112">
        <f t="shared" si="194"/>
        <v>0</v>
      </c>
      <c r="G198" s="138"/>
      <c r="H198" s="138"/>
      <c r="I198" s="138"/>
      <c r="J198" s="138"/>
      <c r="K198" s="138"/>
      <c r="L198" s="138"/>
      <c r="M198" s="138"/>
      <c r="N198" s="138"/>
      <c r="O198" s="138"/>
      <c r="P198" s="138"/>
      <c r="Q198" s="138"/>
    </row>
    <row r="199" spans="4:17" ht="15">
      <c r="D199" s="78"/>
      <c r="E199" s="86" t="s">
        <v>177</v>
      </c>
      <c r="F199" s="112">
        <f t="shared" si="194"/>
        <v>0</v>
      </c>
      <c r="G199" s="138"/>
      <c r="H199" s="138"/>
      <c r="I199" s="138"/>
      <c r="J199" s="138"/>
      <c r="K199" s="138"/>
      <c r="L199" s="138"/>
      <c r="M199" s="138"/>
      <c r="N199" s="138"/>
      <c r="O199" s="138"/>
      <c r="P199" s="138"/>
      <c r="Q199" s="138"/>
    </row>
    <row r="200" spans="4:17" ht="15">
      <c r="D200" s="78"/>
      <c r="E200" s="86" t="s">
        <v>178</v>
      </c>
      <c r="F200" s="112">
        <f t="shared" si="194"/>
        <v>0</v>
      </c>
      <c r="G200" s="138"/>
      <c r="H200" s="138"/>
      <c r="I200" s="138"/>
      <c r="J200" s="138"/>
      <c r="K200" s="138"/>
      <c r="L200" s="138"/>
      <c r="M200" s="138"/>
      <c r="N200" s="138"/>
      <c r="O200" s="138"/>
      <c r="P200" s="138"/>
      <c r="Q200" s="138"/>
    </row>
    <row r="201" spans="1:17" ht="15">
      <c r="A201" t="str">
        <f>+B170&amp;D195&amp;E201</f>
        <v>INNOVATIONEntretien et maintenanceTOTAL</v>
      </c>
      <c r="D201" s="79"/>
      <c r="E201" s="42" t="s">
        <v>173</v>
      </c>
      <c r="F201" s="110">
        <f t="shared" si="194"/>
        <v>0</v>
      </c>
      <c r="G201" s="139">
        <f>+SUM(G196:G200)</f>
        <v>0</v>
      </c>
      <c r="H201" s="139">
        <f aca="true" t="shared" si="195" ref="H201:I201">+SUM(H196:H200)</f>
        <v>0</v>
      </c>
      <c r="I201" s="139">
        <f t="shared" si="195"/>
        <v>0</v>
      </c>
      <c r="J201" s="139">
        <f aca="true" t="shared" si="196" ref="J201">+SUM(J196:J200)</f>
        <v>0</v>
      </c>
      <c r="K201" s="139">
        <f aca="true" t="shared" si="197" ref="K201">+SUM(K196:K200)</f>
        <v>0</v>
      </c>
      <c r="L201" s="139">
        <f aca="true" t="shared" si="198" ref="L201">+SUM(L196:L200)</f>
        <v>0</v>
      </c>
      <c r="M201" s="139">
        <f aca="true" t="shared" si="199" ref="M201">+SUM(M196:M200)</f>
        <v>0</v>
      </c>
      <c r="N201" s="139">
        <f aca="true" t="shared" si="200" ref="N201">+SUM(N196:N200)</f>
        <v>0</v>
      </c>
      <c r="O201" s="139">
        <f aca="true" t="shared" si="201" ref="O201">+SUM(O196:O200)</f>
        <v>0</v>
      </c>
      <c r="P201" s="139">
        <f aca="true" t="shared" si="202" ref="P201">+SUM(P196:P200)</f>
        <v>0</v>
      </c>
      <c r="Q201" s="139">
        <f aca="true" t="shared" si="203" ref="Q201">+SUM(Q196:Q200)</f>
        <v>0</v>
      </c>
    </row>
    <row r="202" spans="4:17" ht="15">
      <c r="D202" s="75" t="s">
        <v>57</v>
      </c>
      <c r="E202" s="76"/>
      <c r="F202" s="111"/>
      <c r="G202" s="140"/>
      <c r="H202" s="140"/>
      <c r="I202" s="140"/>
      <c r="J202" s="140"/>
      <c r="K202" s="140"/>
      <c r="L202" s="140"/>
      <c r="M202" s="140"/>
      <c r="N202" s="140"/>
      <c r="O202" s="140"/>
      <c r="P202" s="140"/>
      <c r="Q202" s="140"/>
    </row>
    <row r="203" spans="4:17" ht="15">
      <c r="D203" s="78"/>
      <c r="E203" s="86">
        <v>1</v>
      </c>
      <c r="F203" s="112">
        <f aca="true" t="shared" si="204" ref="F203:F206">+SUM(G203:Q203)</f>
        <v>0</v>
      </c>
      <c r="G203" s="138"/>
      <c r="H203" s="138"/>
      <c r="I203" s="138"/>
      <c r="J203" s="138"/>
      <c r="K203" s="138"/>
      <c r="L203" s="138"/>
      <c r="M203" s="138"/>
      <c r="N203" s="138"/>
      <c r="O203" s="138"/>
      <c r="P203" s="138"/>
      <c r="Q203" s="138"/>
    </row>
    <row r="204" spans="4:17" ht="15">
      <c r="D204" s="78"/>
      <c r="E204" s="86">
        <v>2</v>
      </c>
      <c r="F204" s="112">
        <f t="shared" si="204"/>
        <v>0</v>
      </c>
      <c r="G204" s="138"/>
      <c r="H204" s="138"/>
      <c r="I204" s="138"/>
      <c r="J204" s="138"/>
      <c r="K204" s="138"/>
      <c r="L204" s="138"/>
      <c r="M204" s="138"/>
      <c r="N204" s="138"/>
      <c r="O204" s="138"/>
      <c r="P204" s="138"/>
      <c r="Q204" s="138"/>
    </row>
    <row r="205" spans="4:17" ht="15">
      <c r="D205" s="78"/>
      <c r="E205" s="86">
        <v>3</v>
      </c>
      <c r="F205" s="112">
        <f t="shared" si="204"/>
        <v>0</v>
      </c>
      <c r="G205" s="138"/>
      <c r="H205" s="138"/>
      <c r="I205" s="138"/>
      <c r="J205" s="138"/>
      <c r="K205" s="138"/>
      <c r="L205" s="138"/>
      <c r="M205" s="138"/>
      <c r="N205" s="138"/>
      <c r="O205" s="138"/>
      <c r="P205" s="138"/>
      <c r="Q205" s="138"/>
    </row>
    <row r="206" spans="1:17" ht="15">
      <c r="A206" t="str">
        <f>+B170&amp;D202&amp;E206</f>
        <v>INNOVATIONServices achetésTOTAL</v>
      </c>
      <c r="D206" s="79"/>
      <c r="E206" s="42" t="s">
        <v>173</v>
      </c>
      <c r="F206" s="110">
        <f t="shared" si="204"/>
        <v>0</v>
      </c>
      <c r="G206" s="139">
        <f>+SUM(G203:G205)</f>
        <v>0</v>
      </c>
      <c r="H206" s="139">
        <f aca="true" t="shared" si="205" ref="H206:I206">+SUM(H203:H205)</f>
        <v>0</v>
      </c>
      <c r="I206" s="139">
        <f t="shared" si="205"/>
        <v>0</v>
      </c>
      <c r="J206" s="139">
        <f aca="true" t="shared" si="206" ref="J206">+SUM(J203:J205)</f>
        <v>0</v>
      </c>
      <c r="K206" s="139">
        <f aca="true" t="shared" si="207" ref="K206">+SUM(K203:K205)</f>
        <v>0</v>
      </c>
      <c r="L206" s="139">
        <f aca="true" t="shared" si="208" ref="L206">+SUM(L203:L205)</f>
        <v>0</v>
      </c>
      <c r="M206" s="139">
        <f aca="true" t="shared" si="209" ref="M206">+SUM(M203:M205)</f>
        <v>0</v>
      </c>
      <c r="N206" s="139">
        <f aca="true" t="shared" si="210" ref="N206">+SUM(N203:N205)</f>
        <v>0</v>
      </c>
      <c r="O206" s="139">
        <f aca="true" t="shared" si="211" ref="O206">+SUM(O203:O205)</f>
        <v>0</v>
      </c>
      <c r="P206" s="139">
        <f aca="true" t="shared" si="212" ref="P206">+SUM(P203:P205)</f>
        <v>0</v>
      </c>
      <c r="Q206" s="139">
        <f aca="true" t="shared" si="213" ref="Q206">+SUM(Q203:Q205)</f>
        <v>0</v>
      </c>
    </row>
    <row r="207" spans="6:17" ht="15">
      <c r="F207" s="23"/>
      <c r="G207" s="25"/>
      <c r="H207" s="25"/>
      <c r="I207" s="25"/>
      <c r="J207" s="25"/>
      <c r="K207" s="25"/>
      <c r="L207" s="25"/>
      <c r="M207" s="25"/>
      <c r="N207" s="25"/>
      <c r="O207" s="25"/>
      <c r="P207" s="25"/>
      <c r="Q207" s="25"/>
    </row>
    <row r="208" spans="2:17" ht="15">
      <c r="B208" s="1" t="s">
        <v>183</v>
      </c>
      <c r="F208" s="23"/>
      <c r="G208" s="25"/>
      <c r="H208" s="25"/>
      <c r="I208" s="25"/>
      <c r="J208" s="25"/>
      <c r="K208" s="25"/>
      <c r="L208" s="25"/>
      <c r="M208" s="25"/>
      <c r="N208" s="25"/>
      <c r="O208" s="25"/>
      <c r="P208" s="25"/>
      <c r="Q208" s="25"/>
    </row>
    <row r="209" spans="3:17" ht="15">
      <c r="C209" t="s">
        <v>50</v>
      </c>
      <c r="F209" s="23"/>
      <c r="G209" s="25"/>
      <c r="H209" s="25"/>
      <c r="I209" s="25"/>
      <c r="J209" s="25"/>
      <c r="K209" s="25"/>
      <c r="L209" s="25"/>
      <c r="M209" s="25"/>
      <c r="N209" s="25"/>
      <c r="O209" s="25"/>
      <c r="P209" s="25"/>
      <c r="Q209" s="25"/>
    </row>
    <row r="210" spans="4:17" ht="15">
      <c r="D210" s="75" t="s">
        <v>51</v>
      </c>
      <c r="E210" s="76"/>
      <c r="F210" s="111"/>
      <c r="G210" s="140"/>
      <c r="H210" s="140"/>
      <c r="I210" s="140"/>
      <c r="J210" s="140"/>
      <c r="K210" s="140"/>
      <c r="L210" s="140"/>
      <c r="M210" s="140"/>
      <c r="N210" s="140"/>
      <c r="O210" s="140"/>
      <c r="P210" s="140"/>
      <c r="Q210" s="140"/>
    </row>
    <row r="211" spans="4:17" ht="15">
      <c r="D211" s="78"/>
      <c r="E211" s="86">
        <v>1</v>
      </c>
      <c r="F211" s="112">
        <f>+SUM(G211:Q211)</f>
        <v>0</v>
      </c>
      <c r="G211" s="138"/>
      <c r="H211" s="138"/>
      <c r="I211" s="138"/>
      <c r="J211" s="138"/>
      <c r="K211" s="138"/>
      <c r="L211" s="138"/>
      <c r="M211" s="138"/>
      <c r="N211" s="138"/>
      <c r="O211" s="138"/>
      <c r="P211" s="138"/>
      <c r="Q211" s="138"/>
    </row>
    <row r="212" spans="4:17" ht="15">
      <c r="D212" s="78"/>
      <c r="E212" s="86">
        <v>2</v>
      </c>
      <c r="F212" s="112">
        <f aca="true" t="shared" si="214" ref="F212:F216">+SUM(G212:Q212)</f>
        <v>0</v>
      </c>
      <c r="G212" s="138"/>
      <c r="H212" s="138"/>
      <c r="I212" s="138"/>
      <c r="J212" s="138"/>
      <c r="K212" s="138"/>
      <c r="L212" s="138"/>
      <c r="M212" s="138"/>
      <c r="N212" s="138"/>
      <c r="O212" s="138"/>
      <c r="P212" s="138"/>
      <c r="Q212" s="138"/>
    </row>
    <row r="213" spans="4:17" ht="15">
      <c r="D213" s="78"/>
      <c r="E213" s="86">
        <v>3</v>
      </c>
      <c r="F213" s="112">
        <f t="shared" si="214"/>
        <v>0</v>
      </c>
      <c r="G213" s="138"/>
      <c r="H213" s="138"/>
      <c r="I213" s="138"/>
      <c r="J213" s="138"/>
      <c r="K213" s="138"/>
      <c r="L213" s="138"/>
      <c r="M213" s="138"/>
      <c r="N213" s="138"/>
      <c r="O213" s="138"/>
      <c r="P213" s="138"/>
      <c r="Q213" s="138"/>
    </row>
    <row r="214" spans="4:17" ht="15">
      <c r="D214" s="78"/>
      <c r="E214" s="86">
        <v>4</v>
      </c>
      <c r="F214" s="113">
        <f t="shared" si="214"/>
        <v>0</v>
      </c>
      <c r="G214" s="138"/>
      <c r="H214" s="138"/>
      <c r="I214" s="138"/>
      <c r="J214" s="138"/>
      <c r="K214" s="138"/>
      <c r="L214" s="138"/>
      <c r="M214" s="138"/>
      <c r="N214" s="138"/>
      <c r="O214" s="138"/>
      <c r="P214" s="138"/>
      <c r="Q214" s="138"/>
    </row>
    <row r="215" spans="4:17" ht="15">
      <c r="D215" s="78"/>
      <c r="E215" s="86">
        <v>5</v>
      </c>
      <c r="F215" s="113">
        <f t="shared" si="214"/>
        <v>0</v>
      </c>
      <c r="G215" s="138"/>
      <c r="H215" s="138"/>
      <c r="I215" s="138"/>
      <c r="J215" s="138"/>
      <c r="K215" s="138"/>
      <c r="L215" s="138"/>
      <c r="M215" s="138"/>
      <c r="N215" s="138"/>
      <c r="O215" s="138"/>
      <c r="P215" s="138"/>
      <c r="Q215" s="138"/>
    </row>
    <row r="216" spans="4:17" ht="15">
      <c r="D216" s="78"/>
      <c r="E216" s="86">
        <v>6</v>
      </c>
      <c r="F216" s="113">
        <f t="shared" si="214"/>
        <v>0</v>
      </c>
      <c r="G216" s="138"/>
      <c r="H216" s="138"/>
      <c r="I216" s="138"/>
      <c r="J216" s="138"/>
      <c r="K216" s="138"/>
      <c r="L216" s="138"/>
      <c r="M216" s="138"/>
      <c r="N216" s="138"/>
      <c r="O216" s="138"/>
      <c r="P216" s="138"/>
      <c r="Q216" s="138"/>
    </row>
    <row r="217" spans="1:17" ht="15">
      <c r="A217" t="str">
        <f>+B208&amp;D210&amp;E217</f>
        <v>PARTENARIATMédicales et chirurgicalesTotal</v>
      </c>
      <c r="D217" s="79"/>
      <c r="E217" s="42" t="s">
        <v>8</v>
      </c>
      <c r="F217" s="110">
        <f>+SUM(G217:Q217)</f>
        <v>0</v>
      </c>
      <c r="G217" s="139">
        <f>+SUM(G211:G216)</f>
        <v>0</v>
      </c>
      <c r="H217" s="139">
        <f aca="true" t="shared" si="215" ref="H217:I217">+SUM(H211:H216)</f>
        <v>0</v>
      </c>
      <c r="I217" s="139">
        <f t="shared" si="215"/>
        <v>0</v>
      </c>
      <c r="J217" s="139">
        <f aca="true" t="shared" si="216" ref="J217">+SUM(J211:J216)</f>
        <v>0</v>
      </c>
      <c r="K217" s="139">
        <f aca="true" t="shared" si="217" ref="K217">+SUM(K211:K216)</f>
        <v>0</v>
      </c>
      <c r="L217" s="139">
        <f aca="true" t="shared" si="218" ref="L217">+SUM(L211:L216)</f>
        <v>0</v>
      </c>
      <c r="M217" s="139">
        <f aca="true" t="shared" si="219" ref="M217">+SUM(M211:M216)</f>
        <v>0</v>
      </c>
      <c r="N217" s="139">
        <f aca="true" t="shared" si="220" ref="N217">+SUM(N211:N216)</f>
        <v>0</v>
      </c>
      <c r="O217" s="139">
        <f aca="true" t="shared" si="221" ref="O217">+SUM(O211:O216)</f>
        <v>0</v>
      </c>
      <c r="P217" s="139">
        <f aca="true" t="shared" si="222" ref="P217">+SUM(P211:P216)</f>
        <v>0</v>
      </c>
      <c r="Q217" s="139">
        <f aca="true" t="shared" si="223" ref="Q217">+SUM(Q211:Q216)</f>
        <v>0</v>
      </c>
    </row>
    <row r="218" spans="4:17" ht="15">
      <c r="D218" s="75" t="s">
        <v>52</v>
      </c>
      <c r="E218" s="76"/>
      <c r="F218" s="111"/>
      <c r="G218" s="140"/>
      <c r="H218" s="140"/>
      <c r="I218" s="140"/>
      <c r="J218" s="140"/>
      <c r="K218" s="140"/>
      <c r="L218" s="140"/>
      <c r="M218" s="140"/>
      <c r="N218" s="140"/>
      <c r="O218" s="140"/>
      <c r="P218" s="140"/>
      <c r="Q218" s="140"/>
    </row>
    <row r="219" spans="4:17" ht="15">
      <c r="D219" s="78"/>
      <c r="E219" s="86">
        <v>1</v>
      </c>
      <c r="F219" s="113">
        <f>+SUM(G219:Q219)</f>
        <v>0</v>
      </c>
      <c r="G219" s="138"/>
      <c r="H219" s="138"/>
      <c r="I219" s="138"/>
      <c r="J219" s="138"/>
      <c r="K219" s="138"/>
      <c r="L219" s="138"/>
      <c r="M219" s="138"/>
      <c r="N219" s="138"/>
      <c r="O219" s="138"/>
      <c r="P219" s="138"/>
      <c r="Q219" s="138"/>
    </row>
    <row r="220" spans="4:17" ht="15">
      <c r="D220" s="78"/>
      <c r="E220" s="86">
        <v>2</v>
      </c>
      <c r="F220" s="113">
        <f aca="true" t="shared" si="224" ref="F220:F223">+SUM(G220:Q220)</f>
        <v>0</v>
      </c>
      <c r="G220" s="138"/>
      <c r="H220" s="138"/>
      <c r="I220" s="138"/>
      <c r="J220" s="138"/>
      <c r="K220" s="138"/>
      <c r="L220" s="138"/>
      <c r="M220" s="138"/>
      <c r="N220" s="138"/>
      <c r="O220" s="138"/>
      <c r="P220" s="138"/>
      <c r="Q220" s="138"/>
    </row>
    <row r="221" spans="4:17" ht="15">
      <c r="D221" s="78"/>
      <c r="E221" s="86">
        <v>3</v>
      </c>
      <c r="F221" s="113">
        <f t="shared" si="224"/>
        <v>0</v>
      </c>
      <c r="G221" s="138"/>
      <c r="H221" s="138"/>
      <c r="I221" s="138"/>
      <c r="J221" s="138"/>
      <c r="K221" s="138"/>
      <c r="L221" s="138"/>
      <c r="M221" s="138"/>
      <c r="N221" s="138"/>
      <c r="O221" s="138"/>
      <c r="P221" s="138"/>
      <c r="Q221" s="138"/>
    </row>
    <row r="222" spans="4:17" ht="15">
      <c r="D222" s="78"/>
      <c r="E222" s="86">
        <v>4</v>
      </c>
      <c r="F222" s="113">
        <f t="shared" si="224"/>
        <v>0</v>
      </c>
      <c r="G222" s="138"/>
      <c r="H222" s="138"/>
      <c r="I222" s="138"/>
      <c r="J222" s="138"/>
      <c r="K222" s="138"/>
      <c r="L222" s="138"/>
      <c r="M222" s="138"/>
      <c r="N222" s="138"/>
      <c r="O222" s="138"/>
      <c r="P222" s="138"/>
      <c r="Q222" s="138"/>
    </row>
    <row r="223" spans="1:17" ht="15">
      <c r="A223" t="str">
        <f>+B208&amp;D218&amp;E223</f>
        <v>PARTENARIATAdministrativesTOTAL</v>
      </c>
      <c r="D223" s="78"/>
      <c r="E223" s="43" t="s">
        <v>173</v>
      </c>
      <c r="F223" s="112">
        <f t="shared" si="224"/>
        <v>0</v>
      </c>
      <c r="G223" s="25">
        <f>+SUM(G219:G222)</f>
        <v>0</v>
      </c>
      <c r="H223" s="25">
        <f aca="true" t="shared" si="225" ref="H223:I223">+SUM(H219:H222)</f>
        <v>0</v>
      </c>
      <c r="I223" s="25">
        <f t="shared" si="225"/>
        <v>0</v>
      </c>
      <c r="J223" s="25">
        <f aca="true" t="shared" si="226" ref="J223">+SUM(J219:J222)</f>
        <v>0</v>
      </c>
      <c r="K223" s="25">
        <f aca="true" t="shared" si="227" ref="K223">+SUM(K219:K222)</f>
        <v>0</v>
      </c>
      <c r="L223" s="25">
        <f aca="true" t="shared" si="228" ref="L223">+SUM(L219:L222)</f>
        <v>0</v>
      </c>
      <c r="M223" s="25">
        <f aca="true" t="shared" si="229" ref="M223">+SUM(M219:M222)</f>
        <v>0</v>
      </c>
      <c r="N223" s="25">
        <f aca="true" t="shared" si="230" ref="N223">+SUM(N219:N222)</f>
        <v>0</v>
      </c>
      <c r="O223" s="25">
        <f aca="true" t="shared" si="231" ref="O223">+SUM(O219:O222)</f>
        <v>0</v>
      </c>
      <c r="P223" s="25">
        <f aca="true" t="shared" si="232" ref="P223">+SUM(P219:P222)</f>
        <v>0</v>
      </c>
      <c r="Q223" s="25">
        <f aca="true" t="shared" si="233" ref="Q223">+SUM(Q219:Q222)</f>
        <v>0</v>
      </c>
    </row>
    <row r="224" spans="4:17" ht="15">
      <c r="D224" s="75" t="s">
        <v>56</v>
      </c>
      <c r="E224" s="76"/>
      <c r="F224" s="111"/>
      <c r="G224" s="140"/>
      <c r="H224" s="140"/>
      <c r="I224" s="140"/>
      <c r="J224" s="140"/>
      <c r="K224" s="140"/>
      <c r="L224" s="140"/>
      <c r="M224" s="140"/>
      <c r="N224" s="140"/>
      <c r="O224" s="140"/>
      <c r="P224" s="140"/>
      <c r="Q224" s="140"/>
    </row>
    <row r="225" spans="4:17" ht="15">
      <c r="D225" s="78"/>
      <c r="E225" s="86" t="s">
        <v>170</v>
      </c>
      <c r="F225" s="112">
        <f aca="true" t="shared" si="234" ref="F225:F230">+SUM(G225:Q225)</f>
        <v>0</v>
      </c>
      <c r="G225" s="138"/>
      <c r="H225" s="138"/>
      <c r="I225" s="138"/>
      <c r="J225" s="138"/>
      <c r="K225" s="138"/>
      <c r="L225" s="138"/>
      <c r="M225" s="138"/>
      <c r="N225" s="138"/>
      <c r="O225" s="138"/>
      <c r="P225" s="138"/>
      <c r="Q225" s="138"/>
    </row>
    <row r="226" spans="4:17" ht="15">
      <c r="D226" s="78"/>
      <c r="E226" s="86" t="s">
        <v>111</v>
      </c>
      <c r="F226" s="112">
        <f t="shared" si="234"/>
        <v>0</v>
      </c>
      <c r="G226" s="138"/>
      <c r="H226" s="138"/>
      <c r="I226" s="138"/>
      <c r="J226" s="138"/>
      <c r="K226" s="138"/>
      <c r="L226" s="138"/>
      <c r="M226" s="138"/>
      <c r="N226" s="138"/>
      <c r="O226" s="138"/>
      <c r="P226" s="138"/>
      <c r="Q226" s="138"/>
    </row>
    <row r="227" spans="4:17" ht="15">
      <c r="D227" s="78"/>
      <c r="E227" s="86" t="s">
        <v>171</v>
      </c>
      <c r="F227" s="112">
        <f t="shared" si="234"/>
        <v>0</v>
      </c>
      <c r="G227" s="138"/>
      <c r="H227" s="138"/>
      <c r="I227" s="138"/>
      <c r="J227" s="138"/>
      <c r="K227" s="138"/>
      <c r="L227" s="138"/>
      <c r="M227" s="138"/>
      <c r="N227" s="138"/>
      <c r="O227" s="138"/>
      <c r="P227" s="138"/>
      <c r="Q227" s="138"/>
    </row>
    <row r="228" spans="4:17" ht="15">
      <c r="D228" s="78"/>
      <c r="E228" s="86" t="s">
        <v>172</v>
      </c>
      <c r="F228" s="112">
        <f t="shared" si="234"/>
        <v>0</v>
      </c>
      <c r="G228" s="138"/>
      <c r="H228" s="138"/>
      <c r="I228" s="138"/>
      <c r="J228" s="138"/>
      <c r="K228" s="138"/>
      <c r="L228" s="138"/>
      <c r="M228" s="138"/>
      <c r="N228" s="138"/>
      <c r="O228" s="138"/>
      <c r="P228" s="138"/>
      <c r="Q228" s="138"/>
    </row>
    <row r="229" spans="4:17" ht="15">
      <c r="D229" s="78"/>
      <c r="E229" s="86" t="s">
        <v>92</v>
      </c>
      <c r="F229" s="112">
        <f t="shared" si="234"/>
        <v>0</v>
      </c>
      <c r="G229" s="138"/>
      <c r="H229" s="138"/>
      <c r="I229" s="138"/>
      <c r="J229" s="138"/>
      <c r="K229" s="138"/>
      <c r="L229" s="138"/>
      <c r="M229" s="138"/>
      <c r="N229" s="138"/>
      <c r="O229" s="138"/>
      <c r="P229" s="138"/>
      <c r="Q229" s="138"/>
    </row>
    <row r="230" spans="1:17" ht="15">
      <c r="A230" t="str">
        <f>+B208&amp;D224&amp;E230</f>
        <v>PARTENARIATSoutien (entretien, hygiène, énergie, etc.)TOTAL</v>
      </c>
      <c r="D230" s="79"/>
      <c r="E230" s="81" t="s">
        <v>173</v>
      </c>
      <c r="F230" s="110">
        <f t="shared" si="234"/>
        <v>0</v>
      </c>
      <c r="G230" s="139">
        <f>+SUM(G225:G229)</f>
        <v>0</v>
      </c>
      <c r="H230" s="139">
        <f aca="true" t="shared" si="235" ref="H230:I230">+SUM(H225:H229)</f>
        <v>0</v>
      </c>
      <c r="I230" s="139">
        <f t="shared" si="235"/>
        <v>0</v>
      </c>
      <c r="J230" s="139">
        <f aca="true" t="shared" si="236" ref="J230">+SUM(J225:J229)</f>
        <v>0</v>
      </c>
      <c r="K230" s="139">
        <f aca="true" t="shared" si="237" ref="K230">+SUM(K225:K229)</f>
        <v>0</v>
      </c>
      <c r="L230" s="139">
        <f aca="true" t="shared" si="238" ref="L230">+SUM(L225:L229)</f>
        <v>0</v>
      </c>
      <c r="M230" s="139">
        <f aca="true" t="shared" si="239" ref="M230">+SUM(M225:M229)</f>
        <v>0</v>
      </c>
      <c r="N230" s="139">
        <f aca="true" t="shared" si="240" ref="N230">+SUM(N225:N229)</f>
        <v>0</v>
      </c>
      <c r="O230" s="139">
        <f aca="true" t="shared" si="241" ref="O230">+SUM(O225:O229)</f>
        <v>0</v>
      </c>
      <c r="P230" s="139">
        <f aca="true" t="shared" si="242" ref="P230">+SUM(P225:P229)</f>
        <v>0</v>
      </c>
      <c r="Q230" s="139">
        <f aca="true" t="shared" si="243" ref="Q230">+SUM(Q225:Q229)</f>
        <v>0</v>
      </c>
    </row>
    <row r="231" spans="6:17" ht="15">
      <c r="F231" s="23"/>
      <c r="G231" s="25"/>
      <c r="H231" s="25"/>
      <c r="I231" s="25"/>
      <c r="J231" s="25"/>
      <c r="K231" s="25"/>
      <c r="L231" s="25"/>
      <c r="M231" s="25"/>
      <c r="N231" s="25"/>
      <c r="O231" s="25"/>
      <c r="P231" s="25"/>
      <c r="Q231" s="25"/>
    </row>
    <row r="232" spans="3:17" ht="15">
      <c r="C232" t="s">
        <v>54</v>
      </c>
      <c r="F232" s="23"/>
      <c r="G232" s="25"/>
      <c r="H232" s="25"/>
      <c r="I232" s="25"/>
      <c r="J232" s="25"/>
      <c r="K232" s="25"/>
      <c r="L232" s="25"/>
      <c r="M232" s="25"/>
      <c r="N232" s="25"/>
      <c r="O232" s="25"/>
      <c r="P232" s="25"/>
      <c r="Q232" s="25"/>
    </row>
    <row r="233" spans="4:17" ht="15">
      <c r="D233" s="75" t="s">
        <v>55</v>
      </c>
      <c r="E233" s="76"/>
      <c r="F233" s="111"/>
      <c r="G233" s="140"/>
      <c r="H233" s="140"/>
      <c r="I233" s="140"/>
      <c r="J233" s="140"/>
      <c r="K233" s="140"/>
      <c r="L233" s="140"/>
      <c r="M233" s="140"/>
      <c r="N233" s="140"/>
      <c r="O233" s="140"/>
      <c r="P233" s="140"/>
      <c r="Q233" s="140"/>
    </row>
    <row r="234" spans="4:17" ht="15">
      <c r="D234" s="78"/>
      <c r="E234" s="86" t="s">
        <v>174</v>
      </c>
      <c r="F234" s="112">
        <f aca="true" t="shared" si="244" ref="F234:F239">+SUM(G234:Q234)</f>
        <v>0</v>
      </c>
      <c r="G234" s="138"/>
      <c r="H234" s="138"/>
      <c r="I234" s="138"/>
      <c r="J234" s="138"/>
      <c r="K234" s="138"/>
      <c r="L234" s="138"/>
      <c r="M234" s="138"/>
      <c r="N234" s="138"/>
      <c r="O234" s="138"/>
      <c r="P234" s="138"/>
      <c r="Q234" s="138"/>
    </row>
    <row r="235" spans="4:17" ht="15">
      <c r="D235" s="78"/>
      <c r="E235" s="86" t="s">
        <v>175</v>
      </c>
      <c r="F235" s="112">
        <f t="shared" si="244"/>
        <v>0</v>
      </c>
      <c r="G235" s="138"/>
      <c r="H235" s="138"/>
      <c r="I235" s="138"/>
      <c r="J235" s="138"/>
      <c r="K235" s="138"/>
      <c r="L235" s="138"/>
      <c r="M235" s="138"/>
      <c r="N235" s="138"/>
      <c r="O235" s="138"/>
      <c r="P235" s="138"/>
      <c r="Q235" s="138"/>
    </row>
    <row r="236" spans="4:17" ht="15">
      <c r="D236" s="78"/>
      <c r="E236" s="86" t="s">
        <v>176</v>
      </c>
      <c r="F236" s="112">
        <f t="shared" si="244"/>
        <v>0</v>
      </c>
      <c r="G236" s="138"/>
      <c r="H236" s="138"/>
      <c r="I236" s="138"/>
      <c r="J236" s="138"/>
      <c r="K236" s="138"/>
      <c r="L236" s="138"/>
      <c r="M236" s="138"/>
      <c r="N236" s="138"/>
      <c r="O236" s="138"/>
      <c r="P236" s="138"/>
      <c r="Q236" s="138"/>
    </row>
    <row r="237" spans="4:17" ht="15">
      <c r="D237" s="78"/>
      <c r="E237" s="86" t="s">
        <v>177</v>
      </c>
      <c r="F237" s="112">
        <f t="shared" si="244"/>
        <v>0</v>
      </c>
      <c r="G237" s="138"/>
      <c r="H237" s="138"/>
      <c r="I237" s="138"/>
      <c r="J237" s="138"/>
      <c r="K237" s="138"/>
      <c r="L237" s="138"/>
      <c r="M237" s="138"/>
      <c r="N237" s="138"/>
      <c r="O237" s="138"/>
      <c r="P237" s="138"/>
      <c r="Q237" s="138"/>
    </row>
    <row r="238" spans="4:17" ht="15">
      <c r="D238" s="78"/>
      <c r="E238" s="86" t="s">
        <v>178</v>
      </c>
      <c r="F238" s="112">
        <f t="shared" si="244"/>
        <v>0</v>
      </c>
      <c r="G238" s="138"/>
      <c r="H238" s="138"/>
      <c r="I238" s="138"/>
      <c r="J238" s="138"/>
      <c r="K238" s="138"/>
      <c r="L238" s="138"/>
      <c r="M238" s="138"/>
      <c r="N238" s="138"/>
      <c r="O238" s="138"/>
      <c r="P238" s="138"/>
      <c r="Q238" s="138"/>
    </row>
    <row r="239" spans="1:17" ht="15">
      <c r="A239" t="str">
        <f>+B208&amp;D233&amp;E239</f>
        <v>PARTENARIATEntretien et maintenanceTOTAL</v>
      </c>
      <c r="D239" s="79"/>
      <c r="E239" s="42" t="s">
        <v>173</v>
      </c>
      <c r="F239" s="110">
        <f t="shared" si="244"/>
        <v>0</v>
      </c>
      <c r="G239" s="139">
        <f>+SUM(G234:G238)</f>
        <v>0</v>
      </c>
      <c r="H239" s="139">
        <f aca="true" t="shared" si="245" ref="H239:I239">+SUM(H234:H238)</f>
        <v>0</v>
      </c>
      <c r="I239" s="139">
        <f t="shared" si="245"/>
        <v>0</v>
      </c>
      <c r="J239" s="139">
        <f aca="true" t="shared" si="246" ref="J239">+SUM(J234:J238)</f>
        <v>0</v>
      </c>
      <c r="K239" s="139">
        <f aca="true" t="shared" si="247" ref="K239">+SUM(K234:K238)</f>
        <v>0</v>
      </c>
      <c r="L239" s="139">
        <f aca="true" t="shared" si="248" ref="L239">+SUM(L234:L238)</f>
        <v>0</v>
      </c>
      <c r="M239" s="139">
        <f aca="true" t="shared" si="249" ref="M239">+SUM(M234:M238)</f>
        <v>0</v>
      </c>
      <c r="N239" s="139">
        <f aca="true" t="shared" si="250" ref="N239">+SUM(N234:N238)</f>
        <v>0</v>
      </c>
      <c r="O239" s="139">
        <f aca="true" t="shared" si="251" ref="O239">+SUM(O234:O238)</f>
        <v>0</v>
      </c>
      <c r="P239" s="139">
        <f aca="true" t="shared" si="252" ref="P239">+SUM(P234:P238)</f>
        <v>0</v>
      </c>
      <c r="Q239" s="139">
        <f aca="true" t="shared" si="253" ref="Q239">+SUM(Q234:Q238)</f>
        <v>0</v>
      </c>
    </row>
    <row r="240" spans="4:17" ht="15">
      <c r="D240" s="75" t="s">
        <v>57</v>
      </c>
      <c r="E240" s="76"/>
      <c r="F240" s="111"/>
      <c r="G240" s="140"/>
      <c r="H240" s="140"/>
      <c r="I240" s="140"/>
      <c r="J240" s="140"/>
      <c r="K240" s="140"/>
      <c r="L240" s="140"/>
      <c r="M240" s="140"/>
      <c r="N240" s="140"/>
      <c r="O240" s="140"/>
      <c r="P240" s="140"/>
      <c r="Q240" s="140"/>
    </row>
    <row r="241" spans="4:17" ht="15">
      <c r="D241" s="78"/>
      <c r="E241" s="86">
        <v>1</v>
      </c>
      <c r="F241" s="112">
        <f aca="true" t="shared" si="254" ref="F241:F244">+SUM(G241:Q241)</f>
        <v>0</v>
      </c>
      <c r="G241" s="138"/>
      <c r="H241" s="138"/>
      <c r="I241" s="138"/>
      <c r="J241" s="138"/>
      <c r="K241" s="138"/>
      <c r="L241" s="138"/>
      <c r="M241" s="138"/>
      <c r="N241" s="138"/>
      <c r="O241" s="138"/>
      <c r="P241" s="138"/>
      <c r="Q241" s="138"/>
    </row>
    <row r="242" spans="4:17" ht="15">
      <c r="D242" s="78"/>
      <c r="E242" s="86">
        <v>2</v>
      </c>
      <c r="F242" s="112">
        <f t="shared" si="254"/>
        <v>0</v>
      </c>
      <c r="G242" s="138"/>
      <c r="H242" s="138"/>
      <c r="I242" s="138"/>
      <c r="J242" s="138"/>
      <c r="K242" s="138"/>
      <c r="L242" s="138"/>
      <c r="M242" s="138"/>
      <c r="N242" s="138"/>
      <c r="O242" s="138"/>
      <c r="P242" s="138"/>
      <c r="Q242" s="138"/>
    </row>
    <row r="243" spans="4:17" ht="15">
      <c r="D243" s="78"/>
      <c r="E243" s="86">
        <v>3</v>
      </c>
      <c r="F243" s="112">
        <f t="shared" si="254"/>
        <v>0</v>
      </c>
      <c r="G243" s="138"/>
      <c r="H243" s="138"/>
      <c r="I243" s="138"/>
      <c r="J243" s="138"/>
      <c r="K243" s="138"/>
      <c r="L243" s="138"/>
      <c r="M243" s="138"/>
      <c r="N243" s="138"/>
      <c r="O243" s="138"/>
      <c r="P243" s="138"/>
      <c r="Q243" s="138"/>
    </row>
    <row r="244" spans="1:17" ht="15">
      <c r="A244" t="str">
        <f>+B208&amp;D240&amp;E244</f>
        <v>PARTENARIATServices achetésTOTAL</v>
      </c>
      <c r="D244" s="79"/>
      <c r="E244" s="42" t="s">
        <v>173</v>
      </c>
      <c r="F244" s="110">
        <f t="shared" si="254"/>
        <v>0</v>
      </c>
      <c r="G244" s="139">
        <f>+SUM(G241:G243)</f>
        <v>0</v>
      </c>
      <c r="H244" s="139">
        <f aca="true" t="shared" si="255" ref="H244:I244">+SUM(H241:H243)</f>
        <v>0</v>
      </c>
      <c r="I244" s="139">
        <f t="shared" si="255"/>
        <v>0</v>
      </c>
      <c r="J244" s="139">
        <f aca="true" t="shared" si="256" ref="J244">+SUM(J241:J243)</f>
        <v>0</v>
      </c>
      <c r="K244" s="139">
        <f aca="true" t="shared" si="257" ref="K244">+SUM(K241:K243)</f>
        <v>0</v>
      </c>
      <c r="L244" s="139">
        <f aca="true" t="shared" si="258" ref="L244">+SUM(L241:L243)</f>
        <v>0</v>
      </c>
      <c r="M244" s="139">
        <f aca="true" t="shared" si="259" ref="M244">+SUM(M241:M243)</f>
        <v>0</v>
      </c>
      <c r="N244" s="139">
        <f aca="true" t="shared" si="260" ref="N244">+SUM(N241:N243)</f>
        <v>0</v>
      </c>
      <c r="O244" s="139">
        <f aca="true" t="shared" si="261" ref="O244">+SUM(O241:O243)</f>
        <v>0</v>
      </c>
      <c r="P244" s="139">
        <f aca="true" t="shared" si="262" ref="P244">+SUM(P241:P243)</f>
        <v>0</v>
      </c>
      <c r="Q244" s="139">
        <f aca="true" t="shared" si="263" ref="Q244">+SUM(Q241:Q243)</f>
        <v>0</v>
      </c>
    </row>
  </sheetData>
  <sheetProtection selectLockedCells="1"/>
  <printOptions gridLines="1"/>
  <pageMargins left="0.2362204724409449" right="0.2362204724409449" top="0.7480314960629921" bottom="0.7480314960629921" header="0.31496062992125984" footer="0.31496062992125984"/>
  <pageSetup horizontalDpi="600" verticalDpi="6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p0083180</dc:creator>
  <cp:keywords/>
  <dc:description/>
  <cp:lastModifiedBy>p0100956</cp:lastModifiedBy>
  <cp:lastPrinted>2020-02-27T20:32:21Z</cp:lastPrinted>
  <dcterms:created xsi:type="dcterms:W3CDTF">2019-09-05T12:17:27Z</dcterms:created>
  <dcterms:modified xsi:type="dcterms:W3CDTF">2020-09-10T14:56:21Z</dcterms:modified>
  <cp:category/>
  <cp:version/>
  <cp:contentType/>
  <cp:contentStatus/>
</cp:coreProperties>
</file>